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Asignaciones" sheetId="2" state="visible" r:id="rId2"/>
    <sheet xmlns:r="http://schemas.openxmlformats.org/officeDocument/2006/relationships" name="Vehículos" sheetId="3" state="visible" r:id="rId3"/>
    <sheet xmlns:r="http://schemas.openxmlformats.org/officeDocument/2006/relationships" name="Parámetros" sheetId="4" state="visible" r:id="rId4"/>
  </sheets>
  <definedNames>
    <definedName name="_xlnm._FilterDatabase" localSheetId="1" hidden="1">'Asignaciones'!$A$4:$S$124</definedName>
    <definedName name="_xlnm._FilterDatabase" localSheetId="2" hidden="1">'Vehículos'!$A$4:$I$104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0 &quot;personas&quot;"/>
    <numFmt numFmtId="165" formatCode="#,##0.00 [$€-es-ES]"/>
    <numFmt numFmtId="166" formatCode="dd/mm/yyyy"/>
    <numFmt numFmtId="167" formatCode="0.0 &quot;km&quot;"/>
    <numFmt numFmtId="168" formatCode="0.0 &quot;horas&quot;"/>
    <numFmt numFmtId="169" formatCode="hh:mm"/>
    <numFmt numFmtId="170" formatCode="dd/mm/yyyy hh:mm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17253A"/>
      <sz val="10"/>
    </font>
    <font>
      <name val="Aptos"/>
      <b val="1"/>
      <color rgb="00FFFFFF"/>
      <sz val="10"/>
    </font>
    <font>
      <name val="Aptos"/>
      <color rgb="0017253A"/>
      <sz val="10"/>
    </font>
  </fonts>
  <fills count="7">
    <fill>
      <patternFill/>
    </fill>
    <fill>
      <patternFill patternType="gray125"/>
    </fill>
    <fill>
      <patternFill patternType="solid">
        <fgColor rgb="0017253A"/>
      </patternFill>
    </fill>
    <fill>
      <patternFill patternType="solid">
        <fgColor rgb="00006D77"/>
      </patternFill>
    </fill>
    <fill>
      <patternFill patternType="solid">
        <fgColor rgb="00FFFFFF"/>
      </patternFill>
    </fill>
    <fill>
      <patternFill patternType="solid">
        <fgColor rgb="00FFF6E8"/>
      </patternFill>
    </fill>
    <fill>
      <patternFill patternType="solid">
        <fgColor rgb="00EAF3F5"/>
      </patternFill>
    </fill>
  </fills>
  <borders count="6">
    <border>
      <left/>
      <right/>
      <top/>
      <bottom/>
      <diagonal/>
    </border>
    <border>
      <left style="thin">
        <color rgb="00CAD4DD"/>
      </left>
      <right style="thin">
        <color rgb="00CAD4DD"/>
      </right>
      <top style="thin">
        <color rgb="00CAD4DD"/>
      </top>
      <bottom style="thin">
        <color rgb="00CAD4DD"/>
      </bottom>
    </border>
    <border>
      <left/>
      <right/>
      <top style="thin">
        <color rgb="00CAD4DD"/>
      </top>
      <bottom/>
      <diagonal/>
    </border>
    <border>
      <left/>
      <right style="thin">
        <color rgb="00CAD4DD"/>
      </right>
      <top style="thin">
        <color rgb="00CAD4DD"/>
      </top>
      <bottom/>
      <diagonal/>
    </border>
    <border>
      <left/>
      <right/>
      <top style="thin">
        <color rgb="00CAD4DD"/>
      </top>
      <bottom style="thin">
        <color rgb="00CAD4DD"/>
      </bottom>
      <diagonal/>
    </border>
    <border>
      <left/>
      <right style="thin">
        <color rgb="00CAD4DD"/>
      </right>
      <top style="thin">
        <color rgb="00CAD4DD"/>
      </top>
      <bottom style="thin">
        <color rgb="00CAD4DD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right" vertical="center"/>
    </xf>
    <xf numFmtId="1" fontId="2" fillId="4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9" fontId="2" fillId="4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9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left" vertical="center"/>
    </xf>
    <xf numFmtId="169" fontId="4" fillId="5" borderId="1" applyAlignment="1" pivotButton="0" quotePrefix="0" xfId="0">
      <alignment horizontal="left" vertical="center"/>
    </xf>
    <xf numFmtId="168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70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170" fontId="4" fillId="6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2" fillId="4" borderId="1" applyAlignment="1" pivotButton="0" quotePrefix="0" xfId="0">
      <alignment horizontal="right" vertical="center"/>
    </xf>
    <xf numFmtId="165" fontId="2" fillId="6" borderId="1" applyAlignment="1" pivotButton="0" quotePrefix="0" xfId="0">
      <alignment horizontal="right" vertical="center"/>
    </xf>
    <xf numFmtId="164" fontId="2" fillId="6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left" vertical="center"/>
    </xf>
    <xf numFmtId="169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167" fontId="4" fillId="5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70" fontId="4" fillId="4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left" vertical="center"/>
    </xf>
    <xf numFmtId="170" fontId="4" fillId="6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65537"/>
        </patternFill>
      </fill>
    </dxf>
    <dxf>
      <font>
        <name val="Aptos"/>
        <b val="1"/>
        <color rgb="0017253A"/>
        <sz val="10"/>
      </font>
      <fill>
        <patternFill patternType="solid">
          <fgColor rgb="00F2B84B"/>
        </patternFill>
      </fill>
    </dxf>
    <dxf>
      <font>
        <name val="Aptos"/>
        <b val="1"/>
        <color rgb="00FFFFFF"/>
        <sz val="10"/>
      </font>
      <fill>
        <patternFill patternType="solid">
          <fgColor rgb="000F6B4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Asignaciones por estado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'Resumen'!E3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'Resumen'!$D$4:$D$7</f>
            </numRef>
          </cat>
          <val>
            <numRef>
              <f>'Resumen'!$E$4:$E$7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Asignaciones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2</row>
      <rowOff>0</rowOff>
    </from>
    <ext cx="4392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7253A"/>
    <outlinePr summaryBelow="1" summaryRight="1"/>
    <pageSetUpPr/>
  </sheetPr>
  <dimension ref="A1:L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21" customWidth="1" min="4" max="4"/>
    <col width="16" customWidth="1" min="5" max="5"/>
    <col width="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31" customHeight="1">
      <c r="A1" s="1" t="inlineStr">
        <is>
          <t>Resumen de asignación de vehículos turísticos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1" t="n"/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Estado</t>
        </is>
      </c>
      <c r="E3" s="2" t="inlineStr">
        <is>
          <t>Asignaciones</t>
        </is>
      </c>
    </row>
    <row r="4" ht="25" customHeight="1">
      <c r="A4" s="3" t="inlineStr">
        <is>
          <t>Asignaciones registradas</t>
        </is>
      </c>
      <c r="B4" s="4">
        <f>COUNTIF(Asignaciones!$A$5:$A$124,"&lt;&gt;")</f>
        <v/>
      </c>
      <c r="D4" s="3" t="inlineStr">
        <is>
          <t>Pendiente</t>
        </is>
      </c>
      <c r="E4" s="5">
        <f>IF($B$4=0,"",COUNTIF(Asignaciones!$Q$5:$Q$124,D4))</f>
        <v/>
      </c>
    </row>
    <row r="5" ht="25" customHeight="1">
      <c r="A5" s="6" t="inlineStr">
        <is>
          <t>Personas previstas</t>
        </is>
      </c>
      <c r="B5" s="42">
        <f>IF($B$4=0,"",SUM(Asignaciones!$H$5:$H$124))</f>
        <v/>
      </c>
      <c r="D5" s="6" t="inlineStr">
        <is>
          <t>Provisional</t>
        </is>
      </c>
      <c r="E5" s="8">
        <f>IF($B$4=0,"",COUNTIF(Asignaciones!$Q$5:$Q$124,D5))</f>
        <v/>
      </c>
    </row>
    <row r="6" ht="25" customHeight="1">
      <c r="A6" s="3" t="inlineStr">
        <is>
          <t>Importe total estimado</t>
        </is>
      </c>
      <c r="B6" s="43">
        <f>IF($B$4=0,"",SUM(Asignaciones!$N$5:$N$124))</f>
        <v/>
      </c>
      <c r="D6" s="3" t="inlineStr">
        <is>
          <t>Confirmada</t>
        </is>
      </c>
      <c r="E6" s="5">
        <f>IF($B$4=0,"",COUNTIF(Asignaciones!$Q$5:$Q$124,D6))</f>
        <v/>
      </c>
    </row>
    <row r="7" ht="25" customHeight="1">
      <c r="A7" s="6" t="inlineStr">
        <is>
          <t>Asignaciones confirmadas</t>
        </is>
      </c>
      <c r="B7" s="10">
        <f>IF($B$4=0,"",COUNTIF(Asignaciones!$Q$5:$Q$124,"Confirmada"))</f>
        <v/>
      </c>
      <c r="D7" s="6" t="inlineStr">
        <is>
          <t>Cancelada</t>
        </is>
      </c>
      <c r="E7" s="8">
        <f>IF($B$4=0,"",COUNTIF(Asignaciones!$Q$5:$Q$124,D7))</f>
        <v/>
      </c>
    </row>
    <row r="8" ht="25" customHeight="1">
      <c r="A8" s="3" t="inlineStr">
        <is>
          <t>Registros que requieren comprobación</t>
        </is>
      </c>
      <c r="B8" s="4">
        <f>IF($B$4=0,"",COUNTIF(Asignaciones!$S$5:$S$124,"Revisar:*")+COUNTIF(Asignaciones!$S$5:$S$124,"Comprobar:*"))</f>
        <v/>
      </c>
    </row>
    <row r="9" ht="25" customHeight="1">
      <c r="A9" s="6" t="inlineStr">
        <is>
          <t>Vehículos disponibles</t>
        </is>
      </c>
      <c r="B9" s="10">
        <f>IF(COUNTIF('Vehículos'!$A$5:$A$104,"&lt;&gt;")=0,"",COUNTIF('Vehículos'!$H$5:$H$104,"Disponible"))</f>
        <v/>
      </c>
    </row>
    <row r="10" ht="25" customHeight="1">
      <c r="A10" s="3" t="inlineStr">
        <is>
          <t>Capacidad disponible</t>
        </is>
      </c>
      <c r="B10" s="44">
        <f>IF($B$9="","",SUMIF('Vehículos'!$H$5:$H$104,"Disponible",'Vehículos'!$C$5:$C$104))</f>
        <v/>
      </c>
    </row>
    <row r="11" ht="25" customHeight="1">
      <c r="A11" s="6" t="inlineStr">
        <is>
          <t>Ocupación media de asignaciones</t>
        </is>
      </c>
      <c r="B11" s="12">
        <f>IFERROR(SUM(Asignaciones!$H$5:$H$124)/SUM(Asignaciones!$K$5:$K$124),"")</f>
        <v/>
      </c>
    </row>
    <row r="12" ht="25" customHeight="1">
      <c r="A12" s="3" t="inlineStr">
        <is>
          <t>Primera fecha planificada</t>
        </is>
      </c>
      <c r="B12" s="45">
        <f>IF(COUNT(Asignaciones!$E$5:$E$124)=0,"",MIN(Asignaciones!$E$5:INDEX(Asignaciones!$E:$E,124)))</f>
        <v/>
      </c>
    </row>
    <row r="13" ht="25" customHeight="1">
      <c r="A13" s="6" t="inlineStr">
        <is>
          <t>Última fecha planificada</t>
        </is>
      </c>
      <c r="B13" s="46">
        <f>IF(COUNT(Asignaciones!$E$5:$E$124)=0,"",MAX(Asignaciones!$E$5:INDEX(Asignaciones!$E:$E,124)))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2B84B"/>
    <outlinePr summaryBelow="1" summaryRight="1"/>
    <pageSetUpPr/>
  </sheetPr>
  <dimension ref="A1:X12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5" customWidth="1" min="2" max="2"/>
    <col width="24" customWidth="1" min="3" max="3"/>
    <col width="29" customWidth="1" min="4" max="4"/>
    <col width="13" customWidth="1" min="5" max="5"/>
    <col width="14" customWidth="1" min="6" max="6"/>
    <col width="16" customWidth="1" min="7" max="7"/>
    <col width="12" customWidth="1" min="8" max="8"/>
    <col width="22" customWidth="1" min="9" max="9"/>
    <col width="19" customWidth="1" min="10" max="10"/>
    <col width="13" customWidth="1" min="11" max="11"/>
    <col width="14" customWidth="1" min="12" max="12"/>
    <col width="15" customWidth="1" min="13" max="13"/>
    <col width="20" customWidth="1" min="14" max="14"/>
    <col width="35" customWidth="1" min="15" max="15"/>
    <col width="25" customWidth="1" min="16" max="16"/>
    <col width="15" customWidth="1" min="17" max="17"/>
    <col width="20" customWidth="1" min="18" max="18"/>
    <col width="34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</cols>
  <sheetData>
    <row r="1" ht="31" customHeight="1">
      <c r="A1" s="1" t="inlineStr">
        <is>
          <t>Asignación de vehículos turísticos — ejemplos ficticios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0" t="n"/>
      <c r="O1" s="40" t="n"/>
      <c r="P1" s="40" t="n"/>
      <c r="Q1" s="40" t="n"/>
      <c r="R1" s="40" t="n"/>
      <c r="S1" s="41" t="n"/>
    </row>
    <row r="2">
      <c r="A2" s="2" t="inlineStr">
        <is>
          <t>Periodo desde</t>
        </is>
      </c>
      <c r="B2" s="47">
        <f>'Parámetros'!$H$5</f>
        <v/>
      </c>
      <c r="C2" s="2" t="inlineStr">
        <is>
          <t>Periodo hasta</t>
        </is>
      </c>
      <c r="D2" s="47">
        <f>'Parámetros'!$H$6</f>
        <v/>
      </c>
      <c r="E2" s="2" t="inlineStr">
        <is>
          <t>Ocupación alta desde</t>
        </is>
      </c>
      <c r="F2" s="16">
        <f>'Parámetros'!$H$9</f>
        <v/>
      </c>
      <c r="G2" s="2" t="inlineStr">
        <is>
          <t>Máximo personas</t>
        </is>
      </c>
      <c r="H2" s="48">
        <f>'Parámetros'!$H$7</f>
        <v/>
      </c>
      <c r="I2" s="2" t="inlineStr">
        <is>
          <t>Máximo kilómetros</t>
        </is>
      </c>
      <c r="J2" s="49">
        <f>'Parámetros'!$H$8</f>
        <v/>
      </c>
      <c r="K2" s="2" t="inlineStr">
        <is>
          <t>Máximo horas</t>
        </is>
      </c>
      <c r="L2" s="19">
        <f>'Parámetros'!$H$12</f>
        <v/>
      </c>
    </row>
    <row r="3"/>
    <row r="4" ht="32" customHeight="1">
      <c r="A4" s="2" t="inlineStr">
        <is>
          <t>Expediente</t>
        </is>
      </c>
      <c r="B4" s="2" t="inlineStr">
        <is>
          <t>Salida</t>
        </is>
      </c>
      <c r="C4" s="2" t="inlineStr">
        <is>
          <t>Viajero o grupo</t>
        </is>
      </c>
      <c r="D4" s="2" t="inlineStr">
        <is>
          <t>Servicio o ruta</t>
        </is>
      </c>
      <c r="E4" s="2" t="inlineStr">
        <is>
          <t>Fecha</t>
        </is>
      </c>
      <c r="F4" s="2" t="inlineStr">
        <is>
          <t>Hora de salida</t>
        </is>
      </c>
      <c r="G4" s="2" t="inlineStr">
        <is>
          <t>Duración (horas)</t>
        </is>
      </c>
      <c r="H4" s="2" t="inlineStr">
        <is>
          <t>Personas</t>
        </is>
      </c>
      <c r="I4" s="2" t="inlineStr">
        <is>
          <t>Necesidad del grupo</t>
        </is>
      </c>
      <c r="J4" s="2" t="inlineStr">
        <is>
          <t>Vehículo asignado</t>
        </is>
      </c>
      <c r="K4" s="2" t="inlineStr">
        <is>
          <t>Capacidad</t>
        </is>
      </c>
      <c r="L4" s="2" t="inlineStr">
        <is>
          <t>Plazas libres</t>
        </is>
      </c>
      <c r="M4" s="2" t="inlineStr">
        <is>
          <t>Distancia (km)</t>
        </is>
      </c>
      <c r="N4" s="2" t="inlineStr">
        <is>
          <t>Importe estimado (€)</t>
        </is>
      </c>
      <c r="O4" s="2" t="inlineStr">
        <is>
          <t>Proveedor</t>
        </is>
      </c>
      <c r="P4" s="2" t="inlineStr">
        <is>
          <t>Responsable</t>
        </is>
      </c>
      <c r="Q4" s="2" t="inlineStr">
        <is>
          <t>Estado</t>
        </is>
      </c>
      <c r="R4" s="2" t="inlineStr">
        <is>
          <t>Fin previsto</t>
        </is>
      </c>
      <c r="S4" s="2" t="inlineStr">
        <is>
          <t>Aviso</t>
        </is>
      </c>
    </row>
    <row r="5" ht="30" customHeight="1">
      <c r="A5" s="20" t="inlineStr">
        <is>
          <t>EXP-FICT-26001</t>
        </is>
      </c>
      <c r="B5" s="21" t="inlineStr">
        <is>
          <t>Hotel ficticio Nube Uno</t>
        </is>
      </c>
      <c r="C5" s="21" t="inlineStr">
        <is>
          <t>Grupo ficticio Aurora</t>
        </is>
      </c>
      <c r="D5" s="21" t="inlineStr">
        <is>
          <t>Ruta ficticia Sierra Ámbar</t>
        </is>
      </c>
      <c r="E5" s="50" t="n">
        <v>46296</v>
      </c>
      <c r="F5" s="51" t="n">
        <v>0.3333333333333333</v>
      </c>
      <c r="G5" s="24" t="n">
        <v>4</v>
      </c>
      <c r="H5" s="52" t="n">
        <v>16</v>
      </c>
      <c r="I5" s="21" t="inlineStr">
        <is>
          <t>Equipaje voluminoso</t>
        </is>
      </c>
      <c r="J5" s="20" t="inlineStr">
        <is>
          <t>VEH-FICT-01</t>
        </is>
      </c>
      <c r="K5" s="53">
        <f>IF($J5="","",IFERROR(VLOOKUP($J5,'Vehículos'!$A$5:$H$104,3,FALSE),""))</f>
        <v/>
      </c>
      <c r="L5" s="53">
        <f>IF(OR($H5="",$K5=""),"",$K5-$H5)</f>
        <v/>
      </c>
      <c r="M5" s="54" t="n">
        <v>120</v>
      </c>
      <c r="N5" s="55">
        <f>IF(OR($J5="",$M5=""),"",IFERROR(IF(OR(VLOOKUP($J5,'Vehículos'!$A$5:$H$104,5,FALSE)="",VLOOKUP($J5,'Vehículos'!$A$5:$H$104,6,FALSE)=""),"",VLOOKUP($J5,'Vehículos'!$A$5:$H$104,5,FALSE)+$M5*VLOOKUP($J5,'Vehículos'!$A$5:$H$104,6,FALSE)),""))</f>
        <v/>
      </c>
      <c r="O5" s="29">
        <f>IF($J5="","",IFERROR(VLOOKUP($J5,'Vehículos'!$A$5:$H$104,4,FALSE),""))</f>
        <v/>
      </c>
      <c r="P5" s="20" t="inlineStr">
        <is>
          <t>Equipo ficticio Atlas</t>
        </is>
      </c>
      <c r="Q5" s="20" t="inlineStr">
        <is>
          <t>Confirmada</t>
        </is>
      </c>
      <c r="R5" s="56">
        <f>IF(OR($E5="",$F5="",$G5=""),"",IFERROR($E5+$F5+$G5/24,""))</f>
        <v/>
      </c>
      <c r="S5" s="29">
        <f>IF($A5="","",IF($Q5="Cancelada","No aplicable: cancelada",IF($J5="","Revisar: sin vehículo",IF($K5="","Revisar: vehículo no encontrado",IF($H5="","Revisar: faltan personas",IF($K5&lt;$H5,"Revisar: capacidad insuficiente",IF(SUMPRODUCT(($J$5:$J$124=$J5)*($A$5:$A$124&lt;&gt;$A5)*($Q$5:$Q$124&lt;&gt;"Cancelada")*($E$5:$E$124&lt;&gt;"")*($F$5:$F$124&lt;&gt;"")*($R$5:$R$124&gt;($E5+$F5))*(($E$5:$E$124+$F$5:$F$124)&lt;$R5))&gt;0,"Revisar: solapamiento de horario",IF(AND($I5="Accesibilidad",IFERROR(VLOOKUP($J5,'Vehículos'!$A$5:$H$104,7,FALSE),"No")&lt;&gt;"Sí"),"Revisar: accesibilidad",IF(IFERROR(VLOOKUP($J5,'Vehículos'!$A$5:$H$104,8,FALSE),"")&lt;&gt;"Disponible","Revisar: disponibilidad",IF(IFERROR($H5/$K5,0)&gt;=$F$2,"Comprobar: ocupación alta","Correcto"))))))))))</f>
        <v/>
      </c>
      <c r="U5">
        <f>'Parámetros'!$A$5</f>
        <v/>
      </c>
      <c r="V5">
        <f>'Parámetros'!$C$5</f>
        <v/>
      </c>
      <c r="W5">
        <f>'Parámetros'!$E$5</f>
        <v/>
      </c>
      <c r="X5">
        <f>IF('Vehículos'!$A$5="","",'Vehículos'!$A$5)</f>
        <v/>
      </c>
    </row>
    <row r="6" ht="30" customHeight="1">
      <c r="A6" s="20" t="inlineStr">
        <is>
          <t>EXP-FICT-26002</t>
        </is>
      </c>
      <c r="B6" s="21" t="inlineStr">
        <is>
          <t>Punto ficticio Delta</t>
        </is>
      </c>
      <c r="C6" s="21" t="inlineStr">
        <is>
          <t>Grupo ficticio Prisma</t>
        </is>
      </c>
      <c r="D6" s="21" t="inlineStr">
        <is>
          <t>Traslado ficticio Faro Coral</t>
        </is>
      </c>
      <c r="E6" s="50" t="n">
        <v>46297</v>
      </c>
      <c r="F6" s="51" t="n">
        <v>0.3958333333333333</v>
      </c>
      <c r="G6" s="24" t="n">
        <v>2.5</v>
      </c>
      <c r="H6" s="52" t="n">
        <v>3</v>
      </c>
      <c r="I6" s="21" t="inlineStr">
        <is>
          <t>Accesibilidad</t>
        </is>
      </c>
      <c r="J6" s="20" t="inlineStr">
        <is>
          <t>VEH-FICT-02</t>
        </is>
      </c>
      <c r="K6" s="57">
        <f>IF($J6="","",IFERROR(VLOOKUP($J6,'Vehículos'!$A$5:$H$104,3,FALSE),""))</f>
        <v/>
      </c>
      <c r="L6" s="57">
        <f>IF(OR($H6="",$K6=""),"",$K6-$H6)</f>
        <v/>
      </c>
      <c r="M6" s="54" t="n">
        <v>55</v>
      </c>
      <c r="N6" s="58">
        <f>IF(OR($J6="",$M6=""),"",IFERROR(IF(OR(VLOOKUP($J6,'Vehículos'!$A$5:$H$104,5,FALSE)="",VLOOKUP($J6,'Vehículos'!$A$5:$H$104,6,FALSE)=""),"",VLOOKUP($J6,'Vehículos'!$A$5:$H$104,5,FALSE)+$M6*VLOOKUP($J6,'Vehículos'!$A$5:$H$104,6,FALSE)),""))</f>
        <v/>
      </c>
      <c r="O6" s="33">
        <f>IF($J6="","",IFERROR(VLOOKUP($J6,'Vehículos'!$A$5:$H$104,4,FALSE),""))</f>
        <v/>
      </c>
      <c r="P6" s="20" t="inlineStr">
        <is>
          <t>Equipo ficticio Brújula</t>
        </is>
      </c>
      <c r="Q6" s="20" t="inlineStr">
        <is>
          <t>Provisional</t>
        </is>
      </c>
      <c r="R6" s="59">
        <f>IF(OR($E6="",$F6="",$G6=""),"",IFERROR($E6+$F6+$G6/24,""))</f>
        <v/>
      </c>
      <c r="S6" s="33">
        <f>IF($A6="","",IF($Q6="Cancelada","No aplicable: cancelada",IF($J6="","Revisar: sin vehículo",IF($K6="","Revisar: vehículo no encontrado",IF($H6="","Revisar: faltan personas",IF($K6&lt;$H6,"Revisar: capacidad insuficiente",IF(SUMPRODUCT(($J$5:$J$124=$J6)*($A$5:$A$124&lt;&gt;$A6)*($Q$5:$Q$124&lt;&gt;"Cancelada")*($E$5:$E$124&lt;&gt;"")*($F$5:$F$124&lt;&gt;"")*($R$5:$R$124&gt;($E6+$F6))*(($E$5:$E$124+$F$5:$F$124)&lt;$R6))&gt;0,"Revisar: solapamiento de horario",IF(AND($I6="Accesibilidad",IFERROR(VLOOKUP($J6,'Vehículos'!$A$5:$H$104,7,FALSE),"No")&lt;&gt;"Sí"),"Revisar: accesibilidad",IF(IFERROR(VLOOKUP($J6,'Vehículos'!$A$5:$H$104,8,FALSE),"")&lt;&gt;"Disponible","Revisar: disponibilidad",IF(IFERROR($H6/$K6,0)&gt;=$F$2,"Comprobar: ocupación alta","Correcto"))))))))))</f>
        <v/>
      </c>
      <c r="U6">
        <f>'Parámetros'!$A$6</f>
        <v/>
      </c>
      <c r="V6">
        <f>'Parámetros'!$C$6</f>
        <v/>
      </c>
      <c r="W6">
        <f>'Parámetros'!$E$6</f>
        <v/>
      </c>
      <c r="X6">
        <f>IF('Vehículos'!$A$6="","",'Vehículos'!$A$6)</f>
        <v/>
      </c>
    </row>
    <row r="7" ht="30" customHeight="1">
      <c r="A7" s="20" t="inlineStr">
        <is>
          <t>EXP-FICT-26003</t>
        </is>
      </c>
      <c r="B7" s="21" t="inlineStr">
        <is>
          <t>Terminal ficticia Órbita</t>
        </is>
      </c>
      <c r="C7" s="21" t="inlineStr">
        <is>
          <t>Grupo ficticio Horizonte</t>
        </is>
      </c>
      <c r="D7" s="21" t="inlineStr">
        <is>
          <t>Excursión ficticia Costa Nimbo</t>
        </is>
      </c>
      <c r="E7" s="50" t="n">
        <v>46301</v>
      </c>
      <c r="F7" s="51" t="n">
        <v>0.2916666666666667</v>
      </c>
      <c r="G7" s="24" t="n">
        <v>10</v>
      </c>
      <c r="H7" s="52" t="n">
        <v>32</v>
      </c>
      <c r="I7" s="21" t="inlineStr">
        <is>
          <t>Ninguna</t>
        </is>
      </c>
      <c r="J7" s="20" t="inlineStr">
        <is>
          <t>VEH-FICT-03</t>
        </is>
      </c>
      <c r="K7" s="53">
        <f>IF($J7="","",IFERROR(VLOOKUP($J7,'Vehículos'!$A$5:$H$104,3,FALSE),""))</f>
        <v/>
      </c>
      <c r="L7" s="53">
        <f>IF(OR($H7="",$K7=""),"",$K7-$H7)</f>
        <v/>
      </c>
      <c r="M7" s="54" t="n">
        <v>280</v>
      </c>
      <c r="N7" s="55">
        <f>IF(OR($J7="",$M7=""),"",IFERROR(IF(OR(VLOOKUP($J7,'Vehículos'!$A$5:$H$104,5,FALSE)="",VLOOKUP($J7,'Vehículos'!$A$5:$H$104,6,FALSE)=""),"",VLOOKUP($J7,'Vehículos'!$A$5:$H$104,5,FALSE)+$M7*VLOOKUP($J7,'Vehículos'!$A$5:$H$104,6,FALSE)),""))</f>
        <v/>
      </c>
      <c r="O7" s="29">
        <f>IF($J7="","",IFERROR(VLOOKUP($J7,'Vehículos'!$A$5:$H$104,4,FALSE),""))</f>
        <v/>
      </c>
      <c r="P7" s="20" t="inlineStr">
        <is>
          <t>Equipo ficticio Horizonte</t>
        </is>
      </c>
      <c r="Q7" s="20" t="inlineStr">
        <is>
          <t>Confirmada</t>
        </is>
      </c>
      <c r="R7" s="56">
        <f>IF(OR($E7="",$F7="",$G7=""),"",IFERROR($E7+$F7+$G7/24,""))</f>
        <v/>
      </c>
      <c r="S7" s="29">
        <f>IF($A7="","",IF($Q7="Cancelada","No aplicable: cancelada",IF($J7="","Revisar: sin vehículo",IF($K7="","Revisar: vehículo no encontrado",IF($H7="","Revisar: faltan personas",IF($K7&lt;$H7,"Revisar: capacidad insuficiente",IF(SUMPRODUCT(($J$5:$J$124=$J7)*($A$5:$A$124&lt;&gt;$A7)*($Q$5:$Q$124&lt;&gt;"Cancelada")*($E$5:$E$124&lt;&gt;"")*($F$5:$F$124&lt;&gt;"")*($R$5:$R$124&gt;($E7+$F7))*(($E$5:$E$124+$F$5:$F$124)&lt;$R7))&gt;0,"Revisar: solapamiento de horario",IF(AND($I7="Accesibilidad",IFERROR(VLOOKUP($J7,'Vehículos'!$A$5:$H$104,7,FALSE),"No")&lt;&gt;"Sí"),"Revisar: accesibilidad",IF(IFERROR(VLOOKUP($J7,'Vehículos'!$A$5:$H$104,8,FALSE),"")&lt;&gt;"Disponible","Revisar: disponibilidad",IF(IFERROR($H7/$K7,0)&gt;=$F$2,"Comprobar: ocupación alta","Correcto"))))))))))</f>
        <v/>
      </c>
      <c r="U7">
        <f>'Parámetros'!$A$7</f>
        <v/>
      </c>
      <c r="V7">
        <f>'Parámetros'!$C$7</f>
        <v/>
      </c>
      <c r="W7">
        <f>'Parámetros'!$E$7</f>
        <v/>
      </c>
      <c r="X7">
        <f>IF('Vehículos'!$A$7="","",'Vehículos'!$A$7)</f>
        <v/>
      </c>
    </row>
    <row r="8" ht="30" customHeight="1">
      <c r="A8" s="20" t="inlineStr">
        <is>
          <t>EXP-FICT-26004</t>
        </is>
      </c>
      <c r="B8" s="21" t="inlineStr">
        <is>
          <t>Hotel ficticio Bruma</t>
        </is>
      </c>
      <c r="C8" s="21" t="inlineStr">
        <is>
          <t>Grupo ficticio Lirio</t>
        </is>
      </c>
      <c r="D8" s="21" t="inlineStr">
        <is>
          <t>Circuito ficticio Bosque Coral</t>
        </is>
      </c>
      <c r="E8" s="50" t="n">
        <v>46306</v>
      </c>
      <c r="F8" s="51" t="n">
        <v>0.4166666666666667</v>
      </c>
      <c r="G8" s="24" t="n">
        <v>5</v>
      </c>
      <c r="H8" s="52" t="n">
        <v>9</v>
      </c>
      <c r="I8" s="21" t="inlineStr">
        <is>
          <t>Silla infantil</t>
        </is>
      </c>
      <c r="J8" s="20" t="inlineStr">
        <is>
          <t>VEH-FICT-04</t>
        </is>
      </c>
      <c r="K8" s="57">
        <f>IF($J8="","",IFERROR(VLOOKUP($J8,'Vehículos'!$A$5:$H$104,3,FALSE),""))</f>
        <v/>
      </c>
      <c r="L8" s="57">
        <f>IF(OR($H8="",$K8=""),"",$K8-$H8)</f>
        <v/>
      </c>
      <c r="M8" s="54" t="n">
        <v>45</v>
      </c>
      <c r="N8" s="58">
        <f>IF(OR($J8="",$M8=""),"",IFERROR(IF(OR(VLOOKUP($J8,'Vehículos'!$A$5:$H$104,5,FALSE)="",VLOOKUP($J8,'Vehículos'!$A$5:$H$104,6,FALSE)=""),"",VLOOKUP($J8,'Vehículos'!$A$5:$H$104,5,FALSE)+$M8*VLOOKUP($J8,'Vehículos'!$A$5:$H$104,6,FALSE)),""))</f>
        <v/>
      </c>
      <c r="O8" s="33">
        <f>IF($J8="","",IFERROR(VLOOKUP($J8,'Vehículos'!$A$5:$H$104,4,FALSE),""))</f>
        <v/>
      </c>
      <c r="P8" s="20" t="inlineStr">
        <is>
          <t>Equipo ficticio Nube</t>
        </is>
      </c>
      <c r="Q8" s="20" t="inlineStr">
        <is>
          <t>Provisional</t>
        </is>
      </c>
      <c r="R8" s="59">
        <f>IF(OR($E8="",$F8="",$G8=""),"",IFERROR($E8+$F8+$G8/24,""))</f>
        <v/>
      </c>
      <c r="S8" s="33">
        <f>IF($A8="","",IF($Q8="Cancelada","No aplicable: cancelada",IF($J8="","Revisar: sin vehículo",IF($K8="","Revisar: vehículo no encontrado",IF($H8="","Revisar: faltan personas",IF($K8&lt;$H8,"Revisar: capacidad insuficiente",IF(SUMPRODUCT(($J$5:$J$124=$J8)*($A$5:$A$124&lt;&gt;$A8)*($Q$5:$Q$124&lt;&gt;"Cancelada")*($E$5:$E$124&lt;&gt;"")*($F$5:$F$124&lt;&gt;"")*($R$5:$R$124&gt;($E8+$F8))*(($E$5:$E$124+$F$5:$F$124)&lt;$R8))&gt;0,"Revisar: solapamiento de horario",IF(AND($I8="Accesibilidad",IFERROR(VLOOKUP($J8,'Vehículos'!$A$5:$H$104,7,FALSE),"No")&lt;&gt;"Sí"),"Revisar: accesibilidad",IF(IFERROR(VLOOKUP($J8,'Vehículos'!$A$5:$H$104,8,FALSE),"")&lt;&gt;"Disponible","Revisar: disponibilidad",IF(IFERROR($H8/$K8,0)&gt;=$F$2,"Comprobar: ocupación alta","Correcto"))))))))))</f>
        <v/>
      </c>
      <c r="U8">
        <f>'Parámetros'!$A$8</f>
        <v/>
      </c>
      <c r="V8">
        <f>'Parámetros'!$C$8</f>
        <v/>
      </c>
      <c r="W8">
        <f>'Parámetros'!$E$8</f>
        <v/>
      </c>
      <c r="X8">
        <f>IF('Vehículos'!$A$8="","",'Vehículos'!$A$8)</f>
        <v/>
      </c>
    </row>
    <row r="9" ht="30" customHeight="1">
      <c r="A9" s="20" t="inlineStr">
        <is>
          <t>EXP-FICT-26005</t>
        </is>
      </c>
      <c r="B9" s="21" t="inlineStr">
        <is>
          <t>Punto ficticio Alba</t>
        </is>
      </c>
      <c r="C9" s="21" t="inlineStr">
        <is>
          <t>Grupo ficticio Cometa</t>
        </is>
      </c>
      <c r="D9" s="21" t="inlineStr">
        <is>
          <t>Ruta ficticia Valle Índigo</t>
        </is>
      </c>
      <c r="E9" s="50" t="n">
        <v>46311</v>
      </c>
      <c r="F9" s="51" t="n">
        <v>0.5104166666666666</v>
      </c>
      <c r="G9" s="24" t="n">
        <v>3</v>
      </c>
      <c r="H9" s="52" t="n">
        <v>6</v>
      </c>
      <c r="I9" s="21" t="inlineStr">
        <is>
          <t>Ninguna</t>
        </is>
      </c>
      <c r="J9" s="20" t="inlineStr"/>
      <c r="K9" s="53">
        <f>IF($J9="","",IFERROR(VLOOKUP($J9,'Vehículos'!$A$5:$H$104,3,FALSE),""))</f>
        <v/>
      </c>
      <c r="L9" s="53">
        <f>IF(OR($H9="",$K9=""),"",$K9-$H9)</f>
        <v/>
      </c>
      <c r="M9" s="54" t="n">
        <v>70</v>
      </c>
      <c r="N9" s="55">
        <f>IF(OR($J9="",$M9=""),"",IFERROR(IF(OR(VLOOKUP($J9,'Vehículos'!$A$5:$H$104,5,FALSE)="",VLOOKUP($J9,'Vehículos'!$A$5:$H$104,6,FALSE)=""),"",VLOOKUP($J9,'Vehículos'!$A$5:$H$104,5,FALSE)+$M9*VLOOKUP($J9,'Vehículos'!$A$5:$H$104,6,FALSE)),""))</f>
        <v/>
      </c>
      <c r="O9" s="29">
        <f>IF($J9="","",IFERROR(VLOOKUP($J9,'Vehículos'!$A$5:$H$104,4,FALSE),""))</f>
        <v/>
      </c>
      <c r="P9" s="20" t="inlineStr">
        <is>
          <t>Equipo ficticio Atlas</t>
        </is>
      </c>
      <c r="Q9" s="20" t="inlineStr">
        <is>
          <t>Pendiente</t>
        </is>
      </c>
      <c r="R9" s="56">
        <f>IF(OR($E9="",$F9="",$G9=""),"",IFERROR($E9+$F9+$G9/24,""))</f>
        <v/>
      </c>
      <c r="S9" s="29">
        <f>IF($A9="","",IF($Q9="Cancelada","No aplicable: cancelada",IF($J9="","Revisar: sin vehículo",IF($K9="","Revisar: vehículo no encontrado",IF($H9="","Revisar: faltan personas",IF($K9&lt;$H9,"Revisar: capacidad insuficiente",IF(SUMPRODUCT(($J$5:$J$124=$J9)*($A$5:$A$124&lt;&gt;$A9)*($Q$5:$Q$124&lt;&gt;"Cancelada")*($E$5:$E$124&lt;&gt;"")*($F$5:$F$124&lt;&gt;"")*($R$5:$R$124&gt;($E9+$F9))*(($E$5:$E$124+$F$5:$F$124)&lt;$R9))&gt;0,"Revisar: solapamiento de horario",IF(AND($I9="Accesibilidad",IFERROR(VLOOKUP($J9,'Vehículos'!$A$5:$H$104,7,FALSE),"No")&lt;&gt;"Sí"),"Revisar: accesibilidad",IF(IFERROR(VLOOKUP($J9,'Vehículos'!$A$5:$H$104,8,FALSE),"")&lt;&gt;"Disponible","Revisar: disponibilidad",IF(IFERROR($H9/$K9,0)&gt;=$F$2,"Comprobar: ocupación alta","Correcto"))))))))))</f>
        <v/>
      </c>
      <c r="X9">
        <f>IF('Vehículos'!$A$9="","",'Vehículos'!$A$9)</f>
        <v/>
      </c>
    </row>
    <row r="10" ht="30" customHeight="1">
      <c r="A10" s="20" t="inlineStr">
        <is>
          <t>EXP-FICT-26006</t>
        </is>
      </c>
      <c r="B10" s="21" t="inlineStr">
        <is>
          <t>Hotel ficticio Estrella</t>
        </is>
      </c>
      <c r="C10" s="21" t="inlineStr">
        <is>
          <t>Grupo ficticio Mosaico</t>
        </is>
      </c>
      <c r="D10" s="21" t="inlineStr">
        <is>
          <t>Traslado ficticio Lago Ámbar</t>
        </is>
      </c>
      <c r="E10" s="50" t="n">
        <v>46296</v>
      </c>
      <c r="F10" s="51" t="n">
        <v>0.4166666666666667</v>
      </c>
      <c r="G10" s="24" t="n">
        <v>3</v>
      </c>
      <c r="H10" s="52" t="n">
        <v>5</v>
      </c>
      <c r="I10" s="21" t="inlineStr">
        <is>
          <t>Ninguna</t>
        </is>
      </c>
      <c r="J10" s="20" t="inlineStr">
        <is>
          <t>VEH-FICT-01</t>
        </is>
      </c>
      <c r="K10" s="57">
        <f>IF($J10="","",IFERROR(VLOOKUP($J10,'Vehículos'!$A$5:$H$104,3,FALSE),""))</f>
        <v/>
      </c>
      <c r="L10" s="57">
        <f>IF(OR($H10="",$K10=""),"",$K10-$H10)</f>
        <v/>
      </c>
      <c r="M10" s="54" t="n">
        <v>35</v>
      </c>
      <c r="N10" s="58">
        <f>IF(OR($J10="",$M10=""),"",IFERROR(IF(OR(VLOOKUP($J10,'Vehículos'!$A$5:$H$104,5,FALSE)="",VLOOKUP($J10,'Vehículos'!$A$5:$H$104,6,FALSE)=""),"",VLOOKUP($J10,'Vehículos'!$A$5:$H$104,5,FALSE)+$M10*VLOOKUP($J10,'Vehículos'!$A$5:$H$104,6,FALSE)),""))</f>
        <v/>
      </c>
      <c r="O10" s="33">
        <f>IF($J10="","",IFERROR(VLOOKUP($J10,'Vehículos'!$A$5:$H$104,4,FALSE),""))</f>
        <v/>
      </c>
      <c r="P10" s="20" t="inlineStr">
        <is>
          <t>Equipo ficticio Brújula</t>
        </is>
      </c>
      <c r="Q10" s="20" t="inlineStr">
        <is>
          <t>Confirmada</t>
        </is>
      </c>
      <c r="R10" s="59">
        <f>IF(OR($E10="",$F10="",$G10=""),"",IFERROR($E10+$F10+$G10/24,""))</f>
        <v/>
      </c>
      <c r="S10" s="33">
        <f>IF($A10="","",IF($Q10="Cancelada","No aplicable: cancelada",IF($J10="","Revisar: sin vehículo",IF($K10="","Revisar: vehículo no encontrado",IF($H10="","Revisar: faltan personas",IF($K10&lt;$H10,"Revisar: capacidad insuficiente",IF(SUMPRODUCT(($J$5:$J$124=$J10)*($A$5:$A$124&lt;&gt;$A10)*($Q$5:$Q$124&lt;&gt;"Cancelada")*($E$5:$E$124&lt;&gt;"")*($F$5:$F$124&lt;&gt;"")*($R$5:$R$124&gt;($E10+$F10))*(($E$5:$E$124+$F$5:$F$124)&lt;$R10))&gt;0,"Revisar: solapamiento de horario",IF(AND($I10="Accesibilidad",IFERROR(VLOOKUP($J10,'Vehículos'!$A$5:$H$104,7,FALSE),"No")&lt;&gt;"Sí"),"Revisar: accesibilidad",IF(IFERROR(VLOOKUP($J10,'Vehículos'!$A$5:$H$104,8,FALSE),"")&lt;&gt;"Disponible","Revisar: disponibilidad",IF(IFERROR($H10/$K10,0)&gt;=$F$2,"Comprobar: ocupación alta","Correcto"))))))))))</f>
        <v/>
      </c>
      <c r="X10">
        <f>IF('Vehículos'!$A$10="","",'Vehículos'!$A$10)</f>
        <v/>
      </c>
    </row>
    <row r="11" ht="30" customHeight="1">
      <c r="A11" s="20" t="inlineStr">
        <is>
          <t>EXP-FICT-26007</t>
        </is>
      </c>
      <c r="B11" s="21" t="inlineStr">
        <is>
          <t>Punto ficticio Zafiro</t>
        </is>
      </c>
      <c r="C11" s="21" t="inlineStr">
        <is>
          <t>Grupo ficticio Trébol</t>
        </is>
      </c>
      <c r="D11" s="21" t="inlineStr">
        <is>
          <t>Excursión ficticia Duna Clara</t>
        </is>
      </c>
      <c r="E11" s="50" t="n">
        <v>46316</v>
      </c>
      <c r="F11" s="51" t="n">
        <v>0.2708333333333333</v>
      </c>
      <c r="G11" s="24" t="n">
        <v>11</v>
      </c>
      <c r="H11" s="52" t="n">
        <v>34</v>
      </c>
      <c r="I11" s="21" t="inlineStr">
        <is>
          <t>Accesibilidad</t>
        </is>
      </c>
      <c r="J11" s="20" t="inlineStr">
        <is>
          <t>VEH-FICT-03</t>
        </is>
      </c>
      <c r="K11" s="53">
        <f>IF($J11="","",IFERROR(VLOOKUP($J11,'Vehículos'!$A$5:$H$104,3,FALSE),""))</f>
        <v/>
      </c>
      <c r="L11" s="53">
        <f>IF(OR($H11="",$K11=""),"",$K11-$H11)</f>
        <v/>
      </c>
      <c r="M11" s="54" t="n">
        <v>310</v>
      </c>
      <c r="N11" s="55">
        <f>IF(OR($J11="",$M11=""),"",IFERROR(IF(OR(VLOOKUP($J11,'Vehículos'!$A$5:$H$104,5,FALSE)="",VLOOKUP($J11,'Vehículos'!$A$5:$H$104,6,FALSE)=""),"",VLOOKUP($J11,'Vehículos'!$A$5:$H$104,5,FALSE)+$M11*VLOOKUP($J11,'Vehículos'!$A$5:$H$104,6,FALSE)),""))</f>
        <v/>
      </c>
      <c r="O11" s="29">
        <f>IF($J11="","",IFERROR(VLOOKUP($J11,'Vehículos'!$A$5:$H$104,4,FALSE),""))</f>
        <v/>
      </c>
      <c r="P11" s="20" t="inlineStr">
        <is>
          <t>Equipo ficticio Horizonte</t>
        </is>
      </c>
      <c r="Q11" s="20" t="inlineStr">
        <is>
          <t>Confirmada</t>
        </is>
      </c>
      <c r="R11" s="56">
        <f>IF(OR($E11="",$F11="",$G11=""),"",IFERROR($E11+$F11+$G11/24,""))</f>
        <v/>
      </c>
      <c r="S11" s="29">
        <f>IF($A11="","",IF($Q11="Cancelada","No aplicable: cancelada",IF($J11="","Revisar: sin vehículo",IF($K11="","Revisar: vehículo no encontrado",IF($H11="","Revisar: faltan personas",IF($K11&lt;$H11,"Revisar: capacidad insuficiente",IF(SUMPRODUCT(($J$5:$J$124=$J11)*($A$5:$A$124&lt;&gt;$A11)*($Q$5:$Q$124&lt;&gt;"Cancelada")*($E$5:$E$124&lt;&gt;"")*($F$5:$F$124&lt;&gt;"")*($R$5:$R$124&gt;($E11+$F11))*(($E$5:$E$124+$F$5:$F$124)&lt;$R11))&gt;0,"Revisar: solapamiento de horario",IF(AND($I11="Accesibilidad",IFERROR(VLOOKUP($J11,'Vehículos'!$A$5:$H$104,7,FALSE),"No")&lt;&gt;"Sí"),"Revisar: accesibilidad",IF(IFERROR(VLOOKUP($J11,'Vehículos'!$A$5:$H$104,8,FALSE),"")&lt;&gt;"Disponible","Revisar: disponibilidad",IF(IFERROR($H11/$K11,0)&gt;=$F$2,"Comprobar: ocupación alta","Correcto"))))))))))</f>
        <v/>
      </c>
      <c r="X11">
        <f>IF('Vehículos'!$A$11="","",'Vehículos'!$A$11)</f>
        <v/>
      </c>
    </row>
    <row r="12" ht="30" customHeight="1">
      <c r="A12" s="20" t="inlineStr">
        <is>
          <t>EXP-FICT-26008</t>
        </is>
      </c>
      <c r="B12" s="21" t="inlineStr">
        <is>
          <t>Terminal ficticia Coral</t>
        </is>
      </c>
      <c r="C12" s="21" t="inlineStr">
        <is>
          <t>Grupo ficticio Lucero</t>
        </is>
      </c>
      <c r="D12" s="21" t="inlineStr">
        <is>
          <t>Ruta ficticia Jardín Bruma</t>
        </is>
      </c>
      <c r="E12" s="50" t="n">
        <v>46318</v>
      </c>
      <c r="F12" s="51" t="n">
        <v>0.625</v>
      </c>
      <c r="G12" s="24" t="n">
        <v>2</v>
      </c>
      <c r="H12" s="52" t="n">
        <v>4</v>
      </c>
      <c r="I12" s="21" t="inlineStr">
        <is>
          <t>Ninguna</t>
        </is>
      </c>
      <c r="J12" s="20" t="inlineStr">
        <is>
          <t>VEH-FICT-99</t>
        </is>
      </c>
      <c r="K12" s="57">
        <f>IF($J12="","",IFERROR(VLOOKUP($J12,'Vehículos'!$A$5:$H$104,3,FALSE),""))</f>
        <v/>
      </c>
      <c r="L12" s="57">
        <f>IF(OR($H12="",$K12=""),"",$K12-$H12)</f>
        <v/>
      </c>
      <c r="M12" s="54" t="n">
        <v>25</v>
      </c>
      <c r="N12" s="58">
        <f>IF(OR($J12="",$M12=""),"",IFERROR(IF(OR(VLOOKUP($J12,'Vehículos'!$A$5:$H$104,5,FALSE)="",VLOOKUP($J12,'Vehículos'!$A$5:$H$104,6,FALSE)=""),"",VLOOKUP($J12,'Vehículos'!$A$5:$H$104,5,FALSE)+$M12*VLOOKUP($J12,'Vehículos'!$A$5:$H$104,6,FALSE)),""))</f>
        <v/>
      </c>
      <c r="O12" s="33">
        <f>IF($J12="","",IFERROR(VLOOKUP($J12,'Vehículos'!$A$5:$H$104,4,FALSE),""))</f>
        <v/>
      </c>
      <c r="P12" s="20" t="inlineStr">
        <is>
          <t>Equipo ficticio Nube</t>
        </is>
      </c>
      <c r="Q12" s="20" t="inlineStr">
        <is>
          <t>Pendiente</t>
        </is>
      </c>
      <c r="R12" s="59">
        <f>IF(OR($E12="",$F12="",$G12=""),"",IFERROR($E12+$F12+$G12/24,""))</f>
        <v/>
      </c>
      <c r="S12" s="33">
        <f>IF($A12="","",IF($Q12="Cancelada","No aplicable: cancelada",IF($J12="","Revisar: sin vehículo",IF($K12="","Revisar: vehículo no encontrado",IF($H12="","Revisar: faltan personas",IF($K12&lt;$H12,"Revisar: capacidad insuficiente",IF(SUMPRODUCT(($J$5:$J$124=$J12)*($A$5:$A$124&lt;&gt;$A12)*($Q$5:$Q$124&lt;&gt;"Cancelada")*($E$5:$E$124&lt;&gt;"")*($F$5:$F$124&lt;&gt;"")*($R$5:$R$124&gt;($E12+$F12))*(($E$5:$E$124+$F$5:$F$124)&lt;$R12))&gt;0,"Revisar: solapamiento de horario",IF(AND($I12="Accesibilidad",IFERROR(VLOOKUP($J12,'Vehículos'!$A$5:$H$104,7,FALSE),"No")&lt;&gt;"Sí"),"Revisar: accesibilidad",IF(IFERROR(VLOOKUP($J12,'Vehículos'!$A$5:$H$104,8,FALSE),"")&lt;&gt;"Disponible","Revisar: disponibilidad",IF(IFERROR($H12/$K12,0)&gt;=$F$2,"Comprobar: ocupación alta","Correcto"))))))))))</f>
        <v/>
      </c>
      <c r="X12">
        <f>IF('Vehículos'!$A$12="","",'Vehículos'!$A$12)</f>
        <v/>
      </c>
    </row>
    <row r="13" ht="30" customHeight="1">
      <c r="A13" s="20" t="n"/>
      <c r="B13" s="21" t="n"/>
      <c r="C13" s="21" t="n"/>
      <c r="D13" s="21" t="n"/>
      <c r="E13" s="50" t="n"/>
      <c r="F13" s="51" t="n"/>
      <c r="G13" s="24" t="n"/>
      <c r="H13" s="52" t="n"/>
      <c r="I13" s="21" t="n"/>
      <c r="J13" s="20" t="n"/>
      <c r="K13" s="53">
        <f>IF($J13="","",IFERROR(VLOOKUP($J13,'Vehículos'!$A$5:$H$104,3,FALSE),""))</f>
        <v/>
      </c>
      <c r="L13" s="53">
        <f>IF(OR($H13="",$K13=""),"",$K13-$H13)</f>
        <v/>
      </c>
      <c r="M13" s="54" t="n"/>
      <c r="N13" s="55">
        <f>IF(OR($J13="",$M13=""),"",IFERROR(IF(OR(VLOOKUP($J13,'Vehículos'!$A$5:$H$104,5,FALSE)="",VLOOKUP($J13,'Vehículos'!$A$5:$H$104,6,FALSE)=""),"",VLOOKUP($J13,'Vehículos'!$A$5:$H$104,5,FALSE)+$M13*VLOOKUP($J13,'Vehículos'!$A$5:$H$104,6,FALSE)),""))</f>
        <v/>
      </c>
      <c r="O13" s="29">
        <f>IF($J13="","",IFERROR(VLOOKUP($J13,'Vehículos'!$A$5:$H$104,4,FALSE),""))</f>
        <v/>
      </c>
      <c r="P13" s="20" t="n"/>
      <c r="Q13" s="20" t="n"/>
      <c r="R13" s="56">
        <f>IF(OR($E13="",$F13="",$G13=""),"",IFERROR($E13+$F13+$G13/24,""))</f>
        <v/>
      </c>
      <c r="S13" s="29">
        <f>IF($A13="","",IF($Q13="Cancelada","No aplicable: cancelada",IF($J13="","Revisar: sin vehículo",IF($K13="","Revisar: vehículo no encontrado",IF($H13="","Revisar: faltan personas",IF($K13&lt;$H13,"Revisar: capacidad insuficiente",IF(SUMPRODUCT(($J$5:$J$124=$J13)*($A$5:$A$124&lt;&gt;$A13)*($Q$5:$Q$124&lt;&gt;"Cancelada")*($E$5:$E$124&lt;&gt;"")*($F$5:$F$124&lt;&gt;"")*($R$5:$R$124&gt;($E13+$F13))*(($E$5:$E$124+$F$5:$F$124)&lt;$R13))&gt;0,"Revisar: solapamiento de horario",IF(AND($I13="Accesibilidad",IFERROR(VLOOKUP($J13,'Vehículos'!$A$5:$H$104,7,FALSE),"No")&lt;&gt;"Sí"),"Revisar: accesibilidad",IF(IFERROR(VLOOKUP($J13,'Vehículos'!$A$5:$H$104,8,FALSE),"")&lt;&gt;"Disponible","Revisar: disponibilidad",IF(IFERROR($H13/$K13,0)&gt;=$F$2,"Comprobar: ocupación alta","Correcto"))))))))))</f>
        <v/>
      </c>
      <c r="X13">
        <f>IF('Vehículos'!$A$13="","",'Vehículos'!$A$13)</f>
        <v/>
      </c>
    </row>
    <row r="14" ht="30" customHeight="1">
      <c r="A14" s="20" t="n"/>
      <c r="B14" s="21" t="n"/>
      <c r="C14" s="21" t="n"/>
      <c r="D14" s="21" t="n"/>
      <c r="E14" s="50" t="n"/>
      <c r="F14" s="51" t="n"/>
      <c r="G14" s="24" t="n"/>
      <c r="H14" s="52" t="n"/>
      <c r="I14" s="21" t="n"/>
      <c r="J14" s="20" t="n"/>
      <c r="K14" s="57">
        <f>IF($J14="","",IFERROR(VLOOKUP($J14,'Vehículos'!$A$5:$H$104,3,FALSE),""))</f>
        <v/>
      </c>
      <c r="L14" s="57">
        <f>IF(OR($H14="",$K14=""),"",$K14-$H14)</f>
        <v/>
      </c>
      <c r="M14" s="54" t="n"/>
      <c r="N14" s="58">
        <f>IF(OR($J14="",$M14=""),"",IFERROR(IF(OR(VLOOKUP($J14,'Vehículos'!$A$5:$H$104,5,FALSE)="",VLOOKUP($J14,'Vehículos'!$A$5:$H$104,6,FALSE)=""),"",VLOOKUP($J14,'Vehículos'!$A$5:$H$104,5,FALSE)+$M14*VLOOKUP($J14,'Vehículos'!$A$5:$H$104,6,FALSE)),""))</f>
        <v/>
      </c>
      <c r="O14" s="33">
        <f>IF($J14="","",IFERROR(VLOOKUP($J14,'Vehículos'!$A$5:$H$104,4,FALSE),""))</f>
        <v/>
      </c>
      <c r="P14" s="20" t="n"/>
      <c r="Q14" s="20" t="n"/>
      <c r="R14" s="59">
        <f>IF(OR($E14="",$F14="",$G14=""),"",IFERROR($E14+$F14+$G14/24,""))</f>
        <v/>
      </c>
      <c r="S14" s="33">
        <f>IF($A14="","",IF($Q14="Cancelada","No aplicable: cancelada",IF($J14="","Revisar: sin vehículo",IF($K14="","Revisar: vehículo no encontrado",IF($H14="","Revisar: faltan personas",IF($K14&lt;$H14,"Revisar: capacidad insuficiente",IF(SUMPRODUCT(($J$5:$J$124=$J14)*($A$5:$A$124&lt;&gt;$A14)*($Q$5:$Q$124&lt;&gt;"Cancelada")*($E$5:$E$124&lt;&gt;"")*($F$5:$F$124&lt;&gt;"")*($R$5:$R$124&gt;($E14+$F14))*(($E$5:$E$124+$F$5:$F$124)&lt;$R14))&gt;0,"Revisar: solapamiento de horario",IF(AND($I14="Accesibilidad",IFERROR(VLOOKUP($J14,'Vehículos'!$A$5:$H$104,7,FALSE),"No")&lt;&gt;"Sí"),"Revisar: accesibilidad",IF(IFERROR(VLOOKUP($J14,'Vehículos'!$A$5:$H$104,8,FALSE),"")&lt;&gt;"Disponible","Revisar: disponibilidad",IF(IFERROR($H14/$K14,0)&gt;=$F$2,"Comprobar: ocupación alta","Correcto"))))))))))</f>
        <v/>
      </c>
      <c r="X14">
        <f>IF('Vehículos'!$A$14="","",'Vehículos'!$A$14)</f>
        <v/>
      </c>
    </row>
    <row r="15" ht="30" customHeight="1">
      <c r="A15" s="20" t="n"/>
      <c r="B15" s="21" t="n"/>
      <c r="C15" s="21" t="n"/>
      <c r="D15" s="21" t="n"/>
      <c r="E15" s="50" t="n"/>
      <c r="F15" s="51" t="n"/>
      <c r="G15" s="24" t="n"/>
      <c r="H15" s="52" t="n"/>
      <c r="I15" s="21" t="n"/>
      <c r="J15" s="20" t="n"/>
      <c r="K15" s="53">
        <f>IF($J15="","",IFERROR(VLOOKUP($J15,'Vehículos'!$A$5:$H$104,3,FALSE),""))</f>
        <v/>
      </c>
      <c r="L15" s="53">
        <f>IF(OR($H15="",$K15=""),"",$K15-$H15)</f>
        <v/>
      </c>
      <c r="M15" s="54" t="n"/>
      <c r="N15" s="55">
        <f>IF(OR($J15="",$M15=""),"",IFERROR(IF(OR(VLOOKUP($J15,'Vehículos'!$A$5:$H$104,5,FALSE)="",VLOOKUP($J15,'Vehículos'!$A$5:$H$104,6,FALSE)=""),"",VLOOKUP($J15,'Vehículos'!$A$5:$H$104,5,FALSE)+$M15*VLOOKUP($J15,'Vehículos'!$A$5:$H$104,6,FALSE)),""))</f>
        <v/>
      </c>
      <c r="O15" s="29">
        <f>IF($J15="","",IFERROR(VLOOKUP($J15,'Vehículos'!$A$5:$H$104,4,FALSE),""))</f>
        <v/>
      </c>
      <c r="P15" s="20" t="n"/>
      <c r="Q15" s="20" t="n"/>
      <c r="R15" s="56">
        <f>IF(OR($E15="",$F15="",$G15=""),"",IFERROR($E15+$F15+$G15/24,""))</f>
        <v/>
      </c>
      <c r="S15" s="29">
        <f>IF($A15="","",IF($Q15="Cancelada","No aplicable: cancelada",IF($J15="","Revisar: sin vehículo",IF($K15="","Revisar: vehículo no encontrado",IF($H15="","Revisar: faltan personas",IF($K15&lt;$H15,"Revisar: capacidad insuficiente",IF(SUMPRODUCT(($J$5:$J$124=$J15)*($A$5:$A$124&lt;&gt;$A15)*($Q$5:$Q$124&lt;&gt;"Cancelada")*($E$5:$E$124&lt;&gt;"")*($F$5:$F$124&lt;&gt;"")*($R$5:$R$124&gt;($E15+$F15))*(($E$5:$E$124+$F$5:$F$124)&lt;$R15))&gt;0,"Revisar: solapamiento de horario",IF(AND($I15="Accesibilidad",IFERROR(VLOOKUP($J15,'Vehículos'!$A$5:$H$104,7,FALSE),"No")&lt;&gt;"Sí"),"Revisar: accesibilidad",IF(IFERROR(VLOOKUP($J15,'Vehículos'!$A$5:$H$104,8,FALSE),"")&lt;&gt;"Disponible","Revisar: disponibilidad",IF(IFERROR($H15/$K15,0)&gt;=$F$2,"Comprobar: ocupación alta","Correcto"))))))))))</f>
        <v/>
      </c>
      <c r="X15">
        <f>IF('Vehículos'!$A$15="","",'Vehículos'!$A$15)</f>
        <v/>
      </c>
    </row>
    <row r="16" ht="30" customHeight="1">
      <c r="A16" s="20" t="n"/>
      <c r="B16" s="21" t="n"/>
      <c r="C16" s="21" t="n"/>
      <c r="D16" s="21" t="n"/>
      <c r="E16" s="50" t="n"/>
      <c r="F16" s="51" t="n"/>
      <c r="G16" s="24" t="n"/>
      <c r="H16" s="52" t="n"/>
      <c r="I16" s="21" t="n"/>
      <c r="J16" s="20" t="n"/>
      <c r="K16" s="57">
        <f>IF($J16="","",IFERROR(VLOOKUP($J16,'Vehículos'!$A$5:$H$104,3,FALSE),""))</f>
        <v/>
      </c>
      <c r="L16" s="57">
        <f>IF(OR($H16="",$K16=""),"",$K16-$H16)</f>
        <v/>
      </c>
      <c r="M16" s="54" t="n"/>
      <c r="N16" s="58">
        <f>IF(OR($J16="",$M16=""),"",IFERROR(IF(OR(VLOOKUP($J16,'Vehículos'!$A$5:$H$104,5,FALSE)="",VLOOKUP($J16,'Vehículos'!$A$5:$H$104,6,FALSE)=""),"",VLOOKUP($J16,'Vehículos'!$A$5:$H$104,5,FALSE)+$M16*VLOOKUP($J16,'Vehículos'!$A$5:$H$104,6,FALSE)),""))</f>
        <v/>
      </c>
      <c r="O16" s="33">
        <f>IF($J16="","",IFERROR(VLOOKUP($J16,'Vehículos'!$A$5:$H$104,4,FALSE),""))</f>
        <v/>
      </c>
      <c r="P16" s="20" t="n"/>
      <c r="Q16" s="20" t="n"/>
      <c r="R16" s="59">
        <f>IF(OR($E16="",$F16="",$G16=""),"",IFERROR($E16+$F16+$G16/24,""))</f>
        <v/>
      </c>
      <c r="S16" s="33">
        <f>IF($A16="","",IF($Q16="Cancelada","No aplicable: cancelada",IF($J16="","Revisar: sin vehículo",IF($K16="","Revisar: vehículo no encontrado",IF($H16="","Revisar: faltan personas",IF($K16&lt;$H16,"Revisar: capacidad insuficiente",IF(SUMPRODUCT(($J$5:$J$124=$J16)*($A$5:$A$124&lt;&gt;$A16)*($Q$5:$Q$124&lt;&gt;"Cancelada")*($E$5:$E$124&lt;&gt;"")*($F$5:$F$124&lt;&gt;"")*($R$5:$R$124&gt;($E16+$F16))*(($E$5:$E$124+$F$5:$F$124)&lt;$R16))&gt;0,"Revisar: solapamiento de horario",IF(AND($I16="Accesibilidad",IFERROR(VLOOKUP($J16,'Vehículos'!$A$5:$H$104,7,FALSE),"No")&lt;&gt;"Sí"),"Revisar: accesibilidad",IF(IFERROR(VLOOKUP($J16,'Vehículos'!$A$5:$H$104,8,FALSE),"")&lt;&gt;"Disponible","Revisar: disponibilidad",IF(IFERROR($H16/$K16,0)&gt;=$F$2,"Comprobar: ocupación alta","Correcto"))))))))))</f>
        <v/>
      </c>
      <c r="X16">
        <f>IF('Vehículos'!$A$16="","",'Vehículos'!$A$16)</f>
        <v/>
      </c>
    </row>
    <row r="17" ht="30" customHeight="1">
      <c r="A17" s="20" t="n"/>
      <c r="B17" s="21" t="n"/>
      <c r="C17" s="21" t="n"/>
      <c r="D17" s="21" t="n"/>
      <c r="E17" s="50" t="n"/>
      <c r="F17" s="51" t="n"/>
      <c r="G17" s="24" t="n"/>
      <c r="H17" s="52" t="n"/>
      <c r="I17" s="21" t="n"/>
      <c r="J17" s="20" t="n"/>
      <c r="K17" s="53">
        <f>IF($J17="","",IFERROR(VLOOKUP($J17,'Vehículos'!$A$5:$H$104,3,FALSE),""))</f>
        <v/>
      </c>
      <c r="L17" s="53">
        <f>IF(OR($H17="",$K17=""),"",$K17-$H17)</f>
        <v/>
      </c>
      <c r="M17" s="54" t="n"/>
      <c r="N17" s="55">
        <f>IF(OR($J17="",$M17=""),"",IFERROR(IF(OR(VLOOKUP($J17,'Vehículos'!$A$5:$H$104,5,FALSE)="",VLOOKUP($J17,'Vehículos'!$A$5:$H$104,6,FALSE)=""),"",VLOOKUP($J17,'Vehículos'!$A$5:$H$104,5,FALSE)+$M17*VLOOKUP($J17,'Vehículos'!$A$5:$H$104,6,FALSE)),""))</f>
        <v/>
      </c>
      <c r="O17" s="29">
        <f>IF($J17="","",IFERROR(VLOOKUP($J17,'Vehículos'!$A$5:$H$104,4,FALSE),""))</f>
        <v/>
      </c>
      <c r="P17" s="20" t="n"/>
      <c r="Q17" s="20" t="n"/>
      <c r="R17" s="56">
        <f>IF(OR($E17="",$F17="",$G17=""),"",IFERROR($E17+$F17+$G17/24,""))</f>
        <v/>
      </c>
      <c r="S17" s="29">
        <f>IF($A17="","",IF($Q17="Cancelada","No aplicable: cancelada",IF($J17="","Revisar: sin vehículo",IF($K17="","Revisar: vehículo no encontrado",IF($H17="","Revisar: faltan personas",IF($K17&lt;$H17,"Revisar: capacidad insuficiente",IF(SUMPRODUCT(($J$5:$J$124=$J17)*($A$5:$A$124&lt;&gt;$A17)*($Q$5:$Q$124&lt;&gt;"Cancelada")*($E$5:$E$124&lt;&gt;"")*($F$5:$F$124&lt;&gt;"")*($R$5:$R$124&gt;($E17+$F17))*(($E$5:$E$124+$F$5:$F$124)&lt;$R17))&gt;0,"Revisar: solapamiento de horario",IF(AND($I17="Accesibilidad",IFERROR(VLOOKUP($J17,'Vehículos'!$A$5:$H$104,7,FALSE),"No")&lt;&gt;"Sí"),"Revisar: accesibilidad",IF(IFERROR(VLOOKUP($J17,'Vehículos'!$A$5:$H$104,8,FALSE),"")&lt;&gt;"Disponible","Revisar: disponibilidad",IF(IFERROR($H17/$K17,0)&gt;=$F$2,"Comprobar: ocupación alta","Correcto"))))))))))</f>
        <v/>
      </c>
      <c r="X17">
        <f>IF('Vehículos'!$A$17="","",'Vehículos'!$A$17)</f>
        <v/>
      </c>
    </row>
    <row r="18" ht="30" customHeight="1">
      <c r="A18" s="20" t="n"/>
      <c r="B18" s="21" t="n"/>
      <c r="C18" s="21" t="n"/>
      <c r="D18" s="21" t="n"/>
      <c r="E18" s="50" t="n"/>
      <c r="F18" s="51" t="n"/>
      <c r="G18" s="24" t="n"/>
      <c r="H18" s="52" t="n"/>
      <c r="I18" s="21" t="n"/>
      <c r="J18" s="20" t="n"/>
      <c r="K18" s="57">
        <f>IF($J18="","",IFERROR(VLOOKUP($J18,'Vehículos'!$A$5:$H$104,3,FALSE),""))</f>
        <v/>
      </c>
      <c r="L18" s="57">
        <f>IF(OR($H18="",$K18=""),"",$K18-$H18)</f>
        <v/>
      </c>
      <c r="M18" s="54" t="n"/>
      <c r="N18" s="58">
        <f>IF(OR($J18="",$M18=""),"",IFERROR(IF(OR(VLOOKUP($J18,'Vehículos'!$A$5:$H$104,5,FALSE)="",VLOOKUP($J18,'Vehículos'!$A$5:$H$104,6,FALSE)=""),"",VLOOKUP($J18,'Vehículos'!$A$5:$H$104,5,FALSE)+$M18*VLOOKUP($J18,'Vehículos'!$A$5:$H$104,6,FALSE)),""))</f>
        <v/>
      </c>
      <c r="O18" s="33">
        <f>IF($J18="","",IFERROR(VLOOKUP($J18,'Vehículos'!$A$5:$H$104,4,FALSE),""))</f>
        <v/>
      </c>
      <c r="P18" s="20" t="n"/>
      <c r="Q18" s="20" t="n"/>
      <c r="R18" s="59">
        <f>IF(OR($E18="",$F18="",$G18=""),"",IFERROR($E18+$F18+$G18/24,""))</f>
        <v/>
      </c>
      <c r="S18" s="33">
        <f>IF($A18="","",IF($Q18="Cancelada","No aplicable: cancelada",IF($J18="","Revisar: sin vehículo",IF($K18="","Revisar: vehículo no encontrado",IF($H18="","Revisar: faltan personas",IF($K18&lt;$H18,"Revisar: capacidad insuficiente",IF(SUMPRODUCT(($J$5:$J$124=$J18)*($A$5:$A$124&lt;&gt;$A18)*($Q$5:$Q$124&lt;&gt;"Cancelada")*($E$5:$E$124&lt;&gt;"")*($F$5:$F$124&lt;&gt;"")*($R$5:$R$124&gt;($E18+$F18))*(($E$5:$E$124+$F$5:$F$124)&lt;$R18))&gt;0,"Revisar: solapamiento de horario",IF(AND($I18="Accesibilidad",IFERROR(VLOOKUP($J18,'Vehículos'!$A$5:$H$104,7,FALSE),"No")&lt;&gt;"Sí"),"Revisar: accesibilidad",IF(IFERROR(VLOOKUP($J18,'Vehículos'!$A$5:$H$104,8,FALSE),"")&lt;&gt;"Disponible","Revisar: disponibilidad",IF(IFERROR($H18/$K18,0)&gt;=$F$2,"Comprobar: ocupación alta","Correcto"))))))))))</f>
        <v/>
      </c>
      <c r="X18">
        <f>IF('Vehículos'!$A$18="","",'Vehículos'!$A$18)</f>
        <v/>
      </c>
    </row>
    <row r="19" ht="30" customHeight="1">
      <c r="A19" s="20" t="n"/>
      <c r="B19" s="21" t="n"/>
      <c r="C19" s="21" t="n"/>
      <c r="D19" s="21" t="n"/>
      <c r="E19" s="50" t="n"/>
      <c r="F19" s="51" t="n"/>
      <c r="G19" s="24" t="n"/>
      <c r="H19" s="52" t="n"/>
      <c r="I19" s="21" t="n"/>
      <c r="J19" s="20" t="n"/>
      <c r="K19" s="53">
        <f>IF($J19="","",IFERROR(VLOOKUP($J19,'Vehículos'!$A$5:$H$104,3,FALSE),""))</f>
        <v/>
      </c>
      <c r="L19" s="53">
        <f>IF(OR($H19="",$K19=""),"",$K19-$H19)</f>
        <v/>
      </c>
      <c r="M19" s="54" t="n"/>
      <c r="N19" s="55">
        <f>IF(OR($J19="",$M19=""),"",IFERROR(IF(OR(VLOOKUP($J19,'Vehículos'!$A$5:$H$104,5,FALSE)="",VLOOKUP($J19,'Vehículos'!$A$5:$H$104,6,FALSE)=""),"",VLOOKUP($J19,'Vehículos'!$A$5:$H$104,5,FALSE)+$M19*VLOOKUP($J19,'Vehículos'!$A$5:$H$104,6,FALSE)),""))</f>
        <v/>
      </c>
      <c r="O19" s="29">
        <f>IF($J19="","",IFERROR(VLOOKUP($J19,'Vehículos'!$A$5:$H$104,4,FALSE),""))</f>
        <v/>
      </c>
      <c r="P19" s="20" t="n"/>
      <c r="Q19" s="20" t="n"/>
      <c r="R19" s="56">
        <f>IF(OR($E19="",$F19="",$G19=""),"",IFERROR($E19+$F19+$G19/24,""))</f>
        <v/>
      </c>
      <c r="S19" s="29">
        <f>IF($A19="","",IF($Q19="Cancelada","No aplicable: cancelada",IF($J19="","Revisar: sin vehículo",IF($K19="","Revisar: vehículo no encontrado",IF($H19="","Revisar: faltan personas",IF($K19&lt;$H19,"Revisar: capacidad insuficiente",IF(SUMPRODUCT(($J$5:$J$124=$J19)*($A$5:$A$124&lt;&gt;$A19)*($Q$5:$Q$124&lt;&gt;"Cancelada")*($E$5:$E$124&lt;&gt;"")*($F$5:$F$124&lt;&gt;"")*($R$5:$R$124&gt;($E19+$F19))*(($E$5:$E$124+$F$5:$F$124)&lt;$R19))&gt;0,"Revisar: solapamiento de horario",IF(AND($I19="Accesibilidad",IFERROR(VLOOKUP($J19,'Vehículos'!$A$5:$H$104,7,FALSE),"No")&lt;&gt;"Sí"),"Revisar: accesibilidad",IF(IFERROR(VLOOKUP($J19,'Vehículos'!$A$5:$H$104,8,FALSE),"")&lt;&gt;"Disponible","Revisar: disponibilidad",IF(IFERROR($H19/$K19,0)&gt;=$F$2,"Comprobar: ocupación alta","Correcto"))))))))))</f>
        <v/>
      </c>
      <c r="X19">
        <f>IF('Vehículos'!$A$19="","",'Vehículos'!$A$19)</f>
        <v/>
      </c>
    </row>
    <row r="20" ht="30" customHeight="1">
      <c r="A20" s="20" t="n"/>
      <c r="B20" s="21" t="n"/>
      <c r="C20" s="21" t="n"/>
      <c r="D20" s="21" t="n"/>
      <c r="E20" s="50" t="n"/>
      <c r="F20" s="51" t="n"/>
      <c r="G20" s="24" t="n"/>
      <c r="H20" s="52" t="n"/>
      <c r="I20" s="21" t="n"/>
      <c r="J20" s="20" t="n"/>
      <c r="K20" s="57">
        <f>IF($J20="","",IFERROR(VLOOKUP($J20,'Vehículos'!$A$5:$H$104,3,FALSE),""))</f>
        <v/>
      </c>
      <c r="L20" s="57">
        <f>IF(OR($H20="",$K20=""),"",$K20-$H20)</f>
        <v/>
      </c>
      <c r="M20" s="54" t="n"/>
      <c r="N20" s="58">
        <f>IF(OR($J20="",$M20=""),"",IFERROR(IF(OR(VLOOKUP($J20,'Vehículos'!$A$5:$H$104,5,FALSE)="",VLOOKUP($J20,'Vehículos'!$A$5:$H$104,6,FALSE)=""),"",VLOOKUP($J20,'Vehículos'!$A$5:$H$104,5,FALSE)+$M20*VLOOKUP($J20,'Vehículos'!$A$5:$H$104,6,FALSE)),""))</f>
        <v/>
      </c>
      <c r="O20" s="33">
        <f>IF($J20="","",IFERROR(VLOOKUP($J20,'Vehículos'!$A$5:$H$104,4,FALSE),""))</f>
        <v/>
      </c>
      <c r="P20" s="20" t="n"/>
      <c r="Q20" s="20" t="n"/>
      <c r="R20" s="59">
        <f>IF(OR($E20="",$F20="",$G20=""),"",IFERROR($E20+$F20+$G20/24,""))</f>
        <v/>
      </c>
      <c r="S20" s="33">
        <f>IF($A20="","",IF($Q20="Cancelada","No aplicable: cancelada",IF($J20="","Revisar: sin vehículo",IF($K20="","Revisar: vehículo no encontrado",IF($H20="","Revisar: faltan personas",IF($K20&lt;$H20,"Revisar: capacidad insuficiente",IF(SUMPRODUCT(($J$5:$J$124=$J20)*($A$5:$A$124&lt;&gt;$A20)*($Q$5:$Q$124&lt;&gt;"Cancelada")*($E$5:$E$124&lt;&gt;"")*($F$5:$F$124&lt;&gt;"")*($R$5:$R$124&gt;($E20+$F20))*(($E$5:$E$124+$F$5:$F$124)&lt;$R20))&gt;0,"Revisar: solapamiento de horario",IF(AND($I20="Accesibilidad",IFERROR(VLOOKUP($J20,'Vehículos'!$A$5:$H$104,7,FALSE),"No")&lt;&gt;"Sí"),"Revisar: accesibilidad",IF(IFERROR(VLOOKUP($J20,'Vehículos'!$A$5:$H$104,8,FALSE),"")&lt;&gt;"Disponible","Revisar: disponibilidad",IF(IFERROR($H20/$K20,0)&gt;=$F$2,"Comprobar: ocupación alta","Correcto"))))))))))</f>
        <v/>
      </c>
      <c r="X20">
        <f>IF('Vehículos'!$A$20="","",'Vehículos'!$A$20)</f>
        <v/>
      </c>
    </row>
    <row r="21" ht="30" customHeight="1">
      <c r="A21" s="20" t="n"/>
      <c r="B21" s="21" t="n"/>
      <c r="C21" s="21" t="n"/>
      <c r="D21" s="21" t="n"/>
      <c r="E21" s="50" t="n"/>
      <c r="F21" s="51" t="n"/>
      <c r="G21" s="24" t="n"/>
      <c r="H21" s="52" t="n"/>
      <c r="I21" s="21" t="n"/>
      <c r="J21" s="20" t="n"/>
      <c r="K21" s="53">
        <f>IF($J21="","",IFERROR(VLOOKUP($J21,'Vehículos'!$A$5:$H$104,3,FALSE),""))</f>
        <v/>
      </c>
      <c r="L21" s="53">
        <f>IF(OR($H21="",$K21=""),"",$K21-$H21)</f>
        <v/>
      </c>
      <c r="M21" s="54" t="n"/>
      <c r="N21" s="55">
        <f>IF(OR($J21="",$M21=""),"",IFERROR(IF(OR(VLOOKUP($J21,'Vehículos'!$A$5:$H$104,5,FALSE)="",VLOOKUP($J21,'Vehículos'!$A$5:$H$104,6,FALSE)=""),"",VLOOKUP($J21,'Vehículos'!$A$5:$H$104,5,FALSE)+$M21*VLOOKUP($J21,'Vehículos'!$A$5:$H$104,6,FALSE)),""))</f>
        <v/>
      </c>
      <c r="O21" s="29">
        <f>IF($J21="","",IFERROR(VLOOKUP($J21,'Vehículos'!$A$5:$H$104,4,FALSE),""))</f>
        <v/>
      </c>
      <c r="P21" s="20" t="n"/>
      <c r="Q21" s="20" t="n"/>
      <c r="R21" s="56">
        <f>IF(OR($E21="",$F21="",$G21=""),"",IFERROR($E21+$F21+$G21/24,""))</f>
        <v/>
      </c>
      <c r="S21" s="29">
        <f>IF($A21="","",IF($Q21="Cancelada","No aplicable: cancelada",IF($J21="","Revisar: sin vehículo",IF($K21="","Revisar: vehículo no encontrado",IF($H21="","Revisar: faltan personas",IF($K21&lt;$H21,"Revisar: capacidad insuficiente",IF(SUMPRODUCT(($J$5:$J$124=$J21)*($A$5:$A$124&lt;&gt;$A21)*($Q$5:$Q$124&lt;&gt;"Cancelada")*($E$5:$E$124&lt;&gt;"")*($F$5:$F$124&lt;&gt;"")*($R$5:$R$124&gt;($E21+$F21))*(($E$5:$E$124+$F$5:$F$124)&lt;$R21))&gt;0,"Revisar: solapamiento de horario",IF(AND($I21="Accesibilidad",IFERROR(VLOOKUP($J21,'Vehículos'!$A$5:$H$104,7,FALSE),"No")&lt;&gt;"Sí"),"Revisar: accesibilidad",IF(IFERROR(VLOOKUP($J21,'Vehículos'!$A$5:$H$104,8,FALSE),"")&lt;&gt;"Disponible","Revisar: disponibilidad",IF(IFERROR($H21/$K21,0)&gt;=$F$2,"Comprobar: ocupación alta","Correcto"))))))))))</f>
        <v/>
      </c>
      <c r="X21">
        <f>IF('Vehículos'!$A$21="","",'Vehículos'!$A$21)</f>
        <v/>
      </c>
    </row>
    <row r="22" ht="30" customHeight="1">
      <c r="A22" s="20" t="n"/>
      <c r="B22" s="21" t="n"/>
      <c r="C22" s="21" t="n"/>
      <c r="D22" s="21" t="n"/>
      <c r="E22" s="50" t="n"/>
      <c r="F22" s="51" t="n"/>
      <c r="G22" s="24" t="n"/>
      <c r="H22" s="52" t="n"/>
      <c r="I22" s="21" t="n"/>
      <c r="J22" s="20" t="n"/>
      <c r="K22" s="57">
        <f>IF($J22="","",IFERROR(VLOOKUP($J22,'Vehículos'!$A$5:$H$104,3,FALSE),""))</f>
        <v/>
      </c>
      <c r="L22" s="57">
        <f>IF(OR($H22="",$K22=""),"",$K22-$H22)</f>
        <v/>
      </c>
      <c r="M22" s="54" t="n"/>
      <c r="N22" s="58">
        <f>IF(OR($J22="",$M22=""),"",IFERROR(IF(OR(VLOOKUP($J22,'Vehículos'!$A$5:$H$104,5,FALSE)="",VLOOKUP($J22,'Vehículos'!$A$5:$H$104,6,FALSE)=""),"",VLOOKUP($J22,'Vehículos'!$A$5:$H$104,5,FALSE)+$M22*VLOOKUP($J22,'Vehículos'!$A$5:$H$104,6,FALSE)),""))</f>
        <v/>
      </c>
      <c r="O22" s="33">
        <f>IF($J22="","",IFERROR(VLOOKUP($J22,'Vehículos'!$A$5:$H$104,4,FALSE),""))</f>
        <v/>
      </c>
      <c r="P22" s="20" t="n"/>
      <c r="Q22" s="20" t="n"/>
      <c r="R22" s="59">
        <f>IF(OR($E22="",$F22="",$G22=""),"",IFERROR($E22+$F22+$G22/24,""))</f>
        <v/>
      </c>
      <c r="S22" s="33">
        <f>IF($A22="","",IF($Q22="Cancelada","No aplicable: cancelada",IF($J22="","Revisar: sin vehículo",IF($K22="","Revisar: vehículo no encontrado",IF($H22="","Revisar: faltan personas",IF($K22&lt;$H22,"Revisar: capacidad insuficiente",IF(SUMPRODUCT(($J$5:$J$124=$J22)*($A$5:$A$124&lt;&gt;$A22)*($Q$5:$Q$124&lt;&gt;"Cancelada")*($E$5:$E$124&lt;&gt;"")*($F$5:$F$124&lt;&gt;"")*($R$5:$R$124&gt;($E22+$F22))*(($E$5:$E$124+$F$5:$F$124)&lt;$R22))&gt;0,"Revisar: solapamiento de horario",IF(AND($I22="Accesibilidad",IFERROR(VLOOKUP($J22,'Vehículos'!$A$5:$H$104,7,FALSE),"No")&lt;&gt;"Sí"),"Revisar: accesibilidad",IF(IFERROR(VLOOKUP($J22,'Vehículos'!$A$5:$H$104,8,FALSE),"")&lt;&gt;"Disponible","Revisar: disponibilidad",IF(IFERROR($H22/$K22,0)&gt;=$F$2,"Comprobar: ocupación alta","Correcto"))))))))))</f>
        <v/>
      </c>
      <c r="X22">
        <f>IF('Vehículos'!$A$22="","",'Vehículos'!$A$22)</f>
        <v/>
      </c>
    </row>
    <row r="23" ht="30" customHeight="1">
      <c r="A23" s="20" t="n"/>
      <c r="B23" s="21" t="n"/>
      <c r="C23" s="21" t="n"/>
      <c r="D23" s="21" t="n"/>
      <c r="E23" s="50" t="n"/>
      <c r="F23" s="51" t="n"/>
      <c r="G23" s="24" t="n"/>
      <c r="H23" s="52" t="n"/>
      <c r="I23" s="21" t="n"/>
      <c r="J23" s="20" t="n"/>
      <c r="K23" s="53">
        <f>IF($J23="","",IFERROR(VLOOKUP($J23,'Vehículos'!$A$5:$H$104,3,FALSE),""))</f>
        <v/>
      </c>
      <c r="L23" s="53">
        <f>IF(OR($H23="",$K23=""),"",$K23-$H23)</f>
        <v/>
      </c>
      <c r="M23" s="54" t="n"/>
      <c r="N23" s="55">
        <f>IF(OR($J23="",$M23=""),"",IFERROR(IF(OR(VLOOKUP($J23,'Vehículos'!$A$5:$H$104,5,FALSE)="",VLOOKUP($J23,'Vehículos'!$A$5:$H$104,6,FALSE)=""),"",VLOOKUP($J23,'Vehículos'!$A$5:$H$104,5,FALSE)+$M23*VLOOKUP($J23,'Vehículos'!$A$5:$H$104,6,FALSE)),""))</f>
        <v/>
      </c>
      <c r="O23" s="29">
        <f>IF($J23="","",IFERROR(VLOOKUP($J23,'Vehículos'!$A$5:$H$104,4,FALSE),""))</f>
        <v/>
      </c>
      <c r="P23" s="20" t="n"/>
      <c r="Q23" s="20" t="n"/>
      <c r="R23" s="56">
        <f>IF(OR($E23="",$F23="",$G23=""),"",IFERROR($E23+$F23+$G23/24,""))</f>
        <v/>
      </c>
      <c r="S23" s="29">
        <f>IF($A23="","",IF($Q23="Cancelada","No aplicable: cancelada",IF($J23="","Revisar: sin vehículo",IF($K23="","Revisar: vehículo no encontrado",IF($H23="","Revisar: faltan personas",IF($K23&lt;$H23,"Revisar: capacidad insuficiente",IF(SUMPRODUCT(($J$5:$J$124=$J23)*($A$5:$A$124&lt;&gt;$A23)*($Q$5:$Q$124&lt;&gt;"Cancelada")*($E$5:$E$124&lt;&gt;"")*($F$5:$F$124&lt;&gt;"")*($R$5:$R$124&gt;($E23+$F23))*(($E$5:$E$124+$F$5:$F$124)&lt;$R23))&gt;0,"Revisar: solapamiento de horario",IF(AND($I23="Accesibilidad",IFERROR(VLOOKUP($J23,'Vehículos'!$A$5:$H$104,7,FALSE),"No")&lt;&gt;"Sí"),"Revisar: accesibilidad",IF(IFERROR(VLOOKUP($J23,'Vehículos'!$A$5:$H$104,8,FALSE),"")&lt;&gt;"Disponible","Revisar: disponibilidad",IF(IFERROR($H23/$K23,0)&gt;=$F$2,"Comprobar: ocupación alta","Correcto"))))))))))</f>
        <v/>
      </c>
      <c r="X23">
        <f>IF('Vehículos'!$A$23="","",'Vehículos'!$A$23)</f>
        <v/>
      </c>
    </row>
    <row r="24" ht="30" customHeight="1">
      <c r="A24" s="20" t="n"/>
      <c r="B24" s="21" t="n"/>
      <c r="C24" s="21" t="n"/>
      <c r="D24" s="21" t="n"/>
      <c r="E24" s="50" t="n"/>
      <c r="F24" s="51" t="n"/>
      <c r="G24" s="24" t="n"/>
      <c r="H24" s="52" t="n"/>
      <c r="I24" s="21" t="n"/>
      <c r="J24" s="20" t="n"/>
      <c r="K24" s="57">
        <f>IF($J24="","",IFERROR(VLOOKUP($J24,'Vehículos'!$A$5:$H$104,3,FALSE),""))</f>
        <v/>
      </c>
      <c r="L24" s="57">
        <f>IF(OR($H24="",$K24=""),"",$K24-$H24)</f>
        <v/>
      </c>
      <c r="M24" s="54" t="n"/>
      <c r="N24" s="58">
        <f>IF(OR($J24="",$M24=""),"",IFERROR(IF(OR(VLOOKUP($J24,'Vehículos'!$A$5:$H$104,5,FALSE)="",VLOOKUP($J24,'Vehículos'!$A$5:$H$104,6,FALSE)=""),"",VLOOKUP($J24,'Vehículos'!$A$5:$H$104,5,FALSE)+$M24*VLOOKUP($J24,'Vehículos'!$A$5:$H$104,6,FALSE)),""))</f>
        <v/>
      </c>
      <c r="O24" s="33">
        <f>IF($J24="","",IFERROR(VLOOKUP($J24,'Vehículos'!$A$5:$H$104,4,FALSE),""))</f>
        <v/>
      </c>
      <c r="P24" s="20" t="n"/>
      <c r="Q24" s="20" t="n"/>
      <c r="R24" s="59">
        <f>IF(OR($E24="",$F24="",$G24=""),"",IFERROR($E24+$F24+$G24/24,""))</f>
        <v/>
      </c>
      <c r="S24" s="33">
        <f>IF($A24="","",IF($Q24="Cancelada","No aplicable: cancelada",IF($J24="","Revisar: sin vehículo",IF($K24="","Revisar: vehículo no encontrado",IF($H24="","Revisar: faltan personas",IF($K24&lt;$H24,"Revisar: capacidad insuficiente",IF(SUMPRODUCT(($J$5:$J$124=$J24)*($A$5:$A$124&lt;&gt;$A24)*($Q$5:$Q$124&lt;&gt;"Cancelada")*($E$5:$E$124&lt;&gt;"")*($F$5:$F$124&lt;&gt;"")*($R$5:$R$124&gt;($E24+$F24))*(($E$5:$E$124+$F$5:$F$124)&lt;$R24))&gt;0,"Revisar: solapamiento de horario",IF(AND($I24="Accesibilidad",IFERROR(VLOOKUP($J24,'Vehículos'!$A$5:$H$104,7,FALSE),"No")&lt;&gt;"Sí"),"Revisar: accesibilidad",IF(IFERROR(VLOOKUP($J24,'Vehículos'!$A$5:$H$104,8,FALSE),"")&lt;&gt;"Disponible","Revisar: disponibilidad",IF(IFERROR($H24/$K24,0)&gt;=$F$2,"Comprobar: ocupación alta","Correcto"))))))))))</f>
        <v/>
      </c>
      <c r="X24">
        <f>IF('Vehículos'!$A$24="","",'Vehículos'!$A$24)</f>
        <v/>
      </c>
    </row>
    <row r="25" ht="30" customHeight="1">
      <c r="A25" s="20" t="n"/>
      <c r="B25" s="21" t="n"/>
      <c r="C25" s="21" t="n"/>
      <c r="D25" s="21" t="n"/>
      <c r="E25" s="50" t="n"/>
      <c r="F25" s="51" t="n"/>
      <c r="G25" s="24" t="n"/>
      <c r="H25" s="52" t="n"/>
      <c r="I25" s="21" t="n"/>
      <c r="J25" s="20" t="n"/>
      <c r="K25" s="53">
        <f>IF($J25="","",IFERROR(VLOOKUP($J25,'Vehículos'!$A$5:$H$104,3,FALSE),""))</f>
        <v/>
      </c>
      <c r="L25" s="53">
        <f>IF(OR($H25="",$K25=""),"",$K25-$H25)</f>
        <v/>
      </c>
      <c r="M25" s="54" t="n"/>
      <c r="N25" s="55">
        <f>IF(OR($J25="",$M25=""),"",IFERROR(IF(OR(VLOOKUP($J25,'Vehículos'!$A$5:$H$104,5,FALSE)="",VLOOKUP($J25,'Vehículos'!$A$5:$H$104,6,FALSE)=""),"",VLOOKUP($J25,'Vehículos'!$A$5:$H$104,5,FALSE)+$M25*VLOOKUP($J25,'Vehículos'!$A$5:$H$104,6,FALSE)),""))</f>
        <v/>
      </c>
      <c r="O25" s="29">
        <f>IF($J25="","",IFERROR(VLOOKUP($J25,'Vehículos'!$A$5:$H$104,4,FALSE),""))</f>
        <v/>
      </c>
      <c r="P25" s="20" t="n"/>
      <c r="Q25" s="20" t="n"/>
      <c r="R25" s="56">
        <f>IF(OR($E25="",$F25="",$G25=""),"",IFERROR($E25+$F25+$G25/24,""))</f>
        <v/>
      </c>
      <c r="S25" s="29">
        <f>IF($A25="","",IF($Q25="Cancelada","No aplicable: cancelada",IF($J25="","Revisar: sin vehículo",IF($K25="","Revisar: vehículo no encontrado",IF($H25="","Revisar: faltan personas",IF($K25&lt;$H25,"Revisar: capacidad insuficiente",IF(SUMPRODUCT(($J$5:$J$124=$J25)*($A$5:$A$124&lt;&gt;$A25)*($Q$5:$Q$124&lt;&gt;"Cancelada")*($E$5:$E$124&lt;&gt;"")*($F$5:$F$124&lt;&gt;"")*($R$5:$R$124&gt;($E25+$F25))*(($E$5:$E$124+$F$5:$F$124)&lt;$R25))&gt;0,"Revisar: solapamiento de horario",IF(AND($I25="Accesibilidad",IFERROR(VLOOKUP($J25,'Vehículos'!$A$5:$H$104,7,FALSE),"No")&lt;&gt;"Sí"),"Revisar: accesibilidad",IF(IFERROR(VLOOKUP($J25,'Vehículos'!$A$5:$H$104,8,FALSE),"")&lt;&gt;"Disponible","Revisar: disponibilidad",IF(IFERROR($H25/$K25,0)&gt;=$F$2,"Comprobar: ocupación alta","Correcto"))))))))))</f>
        <v/>
      </c>
      <c r="X25">
        <f>IF('Vehículos'!$A$25="","",'Vehículos'!$A$25)</f>
        <v/>
      </c>
    </row>
    <row r="26" ht="30" customHeight="1">
      <c r="A26" s="20" t="n"/>
      <c r="B26" s="21" t="n"/>
      <c r="C26" s="21" t="n"/>
      <c r="D26" s="21" t="n"/>
      <c r="E26" s="50" t="n"/>
      <c r="F26" s="51" t="n"/>
      <c r="G26" s="24" t="n"/>
      <c r="H26" s="52" t="n"/>
      <c r="I26" s="21" t="n"/>
      <c r="J26" s="20" t="n"/>
      <c r="K26" s="57">
        <f>IF($J26="","",IFERROR(VLOOKUP($J26,'Vehículos'!$A$5:$H$104,3,FALSE),""))</f>
        <v/>
      </c>
      <c r="L26" s="57">
        <f>IF(OR($H26="",$K26=""),"",$K26-$H26)</f>
        <v/>
      </c>
      <c r="M26" s="54" t="n"/>
      <c r="N26" s="58">
        <f>IF(OR($J26="",$M26=""),"",IFERROR(IF(OR(VLOOKUP($J26,'Vehículos'!$A$5:$H$104,5,FALSE)="",VLOOKUP($J26,'Vehículos'!$A$5:$H$104,6,FALSE)=""),"",VLOOKUP($J26,'Vehículos'!$A$5:$H$104,5,FALSE)+$M26*VLOOKUP($J26,'Vehículos'!$A$5:$H$104,6,FALSE)),""))</f>
        <v/>
      </c>
      <c r="O26" s="33">
        <f>IF($J26="","",IFERROR(VLOOKUP($J26,'Vehículos'!$A$5:$H$104,4,FALSE),""))</f>
        <v/>
      </c>
      <c r="P26" s="20" t="n"/>
      <c r="Q26" s="20" t="n"/>
      <c r="R26" s="59">
        <f>IF(OR($E26="",$F26="",$G26=""),"",IFERROR($E26+$F26+$G26/24,""))</f>
        <v/>
      </c>
      <c r="S26" s="33">
        <f>IF($A26="","",IF($Q26="Cancelada","No aplicable: cancelada",IF($J26="","Revisar: sin vehículo",IF($K26="","Revisar: vehículo no encontrado",IF($H26="","Revisar: faltan personas",IF($K26&lt;$H26,"Revisar: capacidad insuficiente",IF(SUMPRODUCT(($J$5:$J$124=$J26)*($A$5:$A$124&lt;&gt;$A26)*($Q$5:$Q$124&lt;&gt;"Cancelada")*($E$5:$E$124&lt;&gt;"")*($F$5:$F$124&lt;&gt;"")*($R$5:$R$124&gt;($E26+$F26))*(($E$5:$E$124+$F$5:$F$124)&lt;$R26))&gt;0,"Revisar: solapamiento de horario",IF(AND($I26="Accesibilidad",IFERROR(VLOOKUP($J26,'Vehículos'!$A$5:$H$104,7,FALSE),"No")&lt;&gt;"Sí"),"Revisar: accesibilidad",IF(IFERROR(VLOOKUP($J26,'Vehículos'!$A$5:$H$104,8,FALSE),"")&lt;&gt;"Disponible","Revisar: disponibilidad",IF(IFERROR($H26/$K26,0)&gt;=$F$2,"Comprobar: ocupación alta","Correcto"))))))))))</f>
        <v/>
      </c>
      <c r="X26">
        <f>IF('Vehículos'!$A$26="","",'Vehículos'!$A$26)</f>
        <v/>
      </c>
    </row>
    <row r="27" ht="30" customHeight="1">
      <c r="A27" s="20" t="n"/>
      <c r="B27" s="21" t="n"/>
      <c r="C27" s="21" t="n"/>
      <c r="D27" s="21" t="n"/>
      <c r="E27" s="50" t="n"/>
      <c r="F27" s="51" t="n"/>
      <c r="G27" s="24" t="n"/>
      <c r="H27" s="52" t="n"/>
      <c r="I27" s="21" t="n"/>
      <c r="J27" s="20" t="n"/>
      <c r="K27" s="53">
        <f>IF($J27="","",IFERROR(VLOOKUP($J27,'Vehículos'!$A$5:$H$104,3,FALSE),""))</f>
        <v/>
      </c>
      <c r="L27" s="53">
        <f>IF(OR($H27="",$K27=""),"",$K27-$H27)</f>
        <v/>
      </c>
      <c r="M27" s="54" t="n"/>
      <c r="N27" s="55">
        <f>IF(OR($J27="",$M27=""),"",IFERROR(IF(OR(VLOOKUP($J27,'Vehículos'!$A$5:$H$104,5,FALSE)="",VLOOKUP($J27,'Vehículos'!$A$5:$H$104,6,FALSE)=""),"",VLOOKUP($J27,'Vehículos'!$A$5:$H$104,5,FALSE)+$M27*VLOOKUP($J27,'Vehículos'!$A$5:$H$104,6,FALSE)),""))</f>
        <v/>
      </c>
      <c r="O27" s="29">
        <f>IF($J27="","",IFERROR(VLOOKUP($J27,'Vehículos'!$A$5:$H$104,4,FALSE),""))</f>
        <v/>
      </c>
      <c r="P27" s="20" t="n"/>
      <c r="Q27" s="20" t="n"/>
      <c r="R27" s="56">
        <f>IF(OR($E27="",$F27="",$G27=""),"",IFERROR($E27+$F27+$G27/24,""))</f>
        <v/>
      </c>
      <c r="S27" s="29">
        <f>IF($A27="","",IF($Q27="Cancelada","No aplicable: cancelada",IF($J27="","Revisar: sin vehículo",IF($K27="","Revisar: vehículo no encontrado",IF($H27="","Revisar: faltan personas",IF($K27&lt;$H27,"Revisar: capacidad insuficiente",IF(SUMPRODUCT(($J$5:$J$124=$J27)*($A$5:$A$124&lt;&gt;$A27)*($Q$5:$Q$124&lt;&gt;"Cancelada")*($E$5:$E$124&lt;&gt;"")*($F$5:$F$124&lt;&gt;"")*($R$5:$R$124&gt;($E27+$F27))*(($E$5:$E$124+$F$5:$F$124)&lt;$R27))&gt;0,"Revisar: solapamiento de horario",IF(AND($I27="Accesibilidad",IFERROR(VLOOKUP($J27,'Vehículos'!$A$5:$H$104,7,FALSE),"No")&lt;&gt;"Sí"),"Revisar: accesibilidad",IF(IFERROR(VLOOKUP($J27,'Vehículos'!$A$5:$H$104,8,FALSE),"")&lt;&gt;"Disponible","Revisar: disponibilidad",IF(IFERROR($H27/$K27,0)&gt;=$F$2,"Comprobar: ocupación alta","Correcto"))))))))))</f>
        <v/>
      </c>
      <c r="X27">
        <f>IF('Vehículos'!$A$27="","",'Vehículos'!$A$27)</f>
        <v/>
      </c>
    </row>
    <row r="28" ht="30" customHeight="1">
      <c r="A28" s="20" t="n"/>
      <c r="B28" s="21" t="n"/>
      <c r="C28" s="21" t="n"/>
      <c r="D28" s="21" t="n"/>
      <c r="E28" s="50" t="n"/>
      <c r="F28" s="51" t="n"/>
      <c r="G28" s="24" t="n"/>
      <c r="H28" s="52" t="n"/>
      <c r="I28" s="21" t="n"/>
      <c r="J28" s="20" t="n"/>
      <c r="K28" s="57">
        <f>IF($J28="","",IFERROR(VLOOKUP($J28,'Vehículos'!$A$5:$H$104,3,FALSE),""))</f>
        <v/>
      </c>
      <c r="L28" s="57">
        <f>IF(OR($H28="",$K28=""),"",$K28-$H28)</f>
        <v/>
      </c>
      <c r="M28" s="54" t="n"/>
      <c r="N28" s="58">
        <f>IF(OR($J28="",$M28=""),"",IFERROR(IF(OR(VLOOKUP($J28,'Vehículos'!$A$5:$H$104,5,FALSE)="",VLOOKUP($J28,'Vehículos'!$A$5:$H$104,6,FALSE)=""),"",VLOOKUP($J28,'Vehículos'!$A$5:$H$104,5,FALSE)+$M28*VLOOKUP($J28,'Vehículos'!$A$5:$H$104,6,FALSE)),""))</f>
        <v/>
      </c>
      <c r="O28" s="33">
        <f>IF($J28="","",IFERROR(VLOOKUP($J28,'Vehículos'!$A$5:$H$104,4,FALSE),""))</f>
        <v/>
      </c>
      <c r="P28" s="20" t="n"/>
      <c r="Q28" s="20" t="n"/>
      <c r="R28" s="59">
        <f>IF(OR($E28="",$F28="",$G28=""),"",IFERROR($E28+$F28+$G28/24,""))</f>
        <v/>
      </c>
      <c r="S28" s="33">
        <f>IF($A28="","",IF($Q28="Cancelada","No aplicable: cancelada",IF($J28="","Revisar: sin vehículo",IF($K28="","Revisar: vehículo no encontrado",IF($H28="","Revisar: faltan personas",IF($K28&lt;$H28,"Revisar: capacidad insuficiente",IF(SUMPRODUCT(($J$5:$J$124=$J28)*($A$5:$A$124&lt;&gt;$A28)*($Q$5:$Q$124&lt;&gt;"Cancelada")*($E$5:$E$124&lt;&gt;"")*($F$5:$F$124&lt;&gt;"")*($R$5:$R$124&gt;($E28+$F28))*(($E$5:$E$124+$F$5:$F$124)&lt;$R28))&gt;0,"Revisar: solapamiento de horario",IF(AND($I28="Accesibilidad",IFERROR(VLOOKUP($J28,'Vehículos'!$A$5:$H$104,7,FALSE),"No")&lt;&gt;"Sí"),"Revisar: accesibilidad",IF(IFERROR(VLOOKUP($J28,'Vehículos'!$A$5:$H$104,8,FALSE),"")&lt;&gt;"Disponible","Revisar: disponibilidad",IF(IFERROR($H28/$K28,0)&gt;=$F$2,"Comprobar: ocupación alta","Correcto"))))))))))</f>
        <v/>
      </c>
      <c r="X28">
        <f>IF('Vehículos'!$A$28="","",'Vehículos'!$A$28)</f>
        <v/>
      </c>
    </row>
    <row r="29" ht="30" customHeight="1">
      <c r="A29" s="20" t="n"/>
      <c r="B29" s="21" t="n"/>
      <c r="C29" s="21" t="n"/>
      <c r="D29" s="21" t="n"/>
      <c r="E29" s="50" t="n"/>
      <c r="F29" s="51" t="n"/>
      <c r="G29" s="24" t="n"/>
      <c r="H29" s="52" t="n"/>
      <c r="I29" s="21" t="n"/>
      <c r="J29" s="20" t="n"/>
      <c r="K29" s="53">
        <f>IF($J29="","",IFERROR(VLOOKUP($J29,'Vehículos'!$A$5:$H$104,3,FALSE),""))</f>
        <v/>
      </c>
      <c r="L29" s="53">
        <f>IF(OR($H29="",$K29=""),"",$K29-$H29)</f>
        <v/>
      </c>
      <c r="M29" s="54" t="n"/>
      <c r="N29" s="55">
        <f>IF(OR($J29="",$M29=""),"",IFERROR(IF(OR(VLOOKUP($J29,'Vehículos'!$A$5:$H$104,5,FALSE)="",VLOOKUP($J29,'Vehículos'!$A$5:$H$104,6,FALSE)=""),"",VLOOKUP($J29,'Vehículos'!$A$5:$H$104,5,FALSE)+$M29*VLOOKUP($J29,'Vehículos'!$A$5:$H$104,6,FALSE)),""))</f>
        <v/>
      </c>
      <c r="O29" s="29">
        <f>IF($J29="","",IFERROR(VLOOKUP($J29,'Vehículos'!$A$5:$H$104,4,FALSE),""))</f>
        <v/>
      </c>
      <c r="P29" s="20" t="n"/>
      <c r="Q29" s="20" t="n"/>
      <c r="R29" s="56">
        <f>IF(OR($E29="",$F29="",$G29=""),"",IFERROR($E29+$F29+$G29/24,""))</f>
        <v/>
      </c>
      <c r="S29" s="29">
        <f>IF($A29="","",IF($Q29="Cancelada","No aplicable: cancelada",IF($J29="","Revisar: sin vehículo",IF($K29="","Revisar: vehículo no encontrado",IF($H29="","Revisar: faltan personas",IF($K29&lt;$H29,"Revisar: capacidad insuficiente",IF(SUMPRODUCT(($J$5:$J$124=$J29)*($A$5:$A$124&lt;&gt;$A29)*($Q$5:$Q$124&lt;&gt;"Cancelada")*($E$5:$E$124&lt;&gt;"")*($F$5:$F$124&lt;&gt;"")*($R$5:$R$124&gt;($E29+$F29))*(($E$5:$E$124+$F$5:$F$124)&lt;$R29))&gt;0,"Revisar: solapamiento de horario",IF(AND($I29="Accesibilidad",IFERROR(VLOOKUP($J29,'Vehículos'!$A$5:$H$104,7,FALSE),"No")&lt;&gt;"Sí"),"Revisar: accesibilidad",IF(IFERROR(VLOOKUP($J29,'Vehículos'!$A$5:$H$104,8,FALSE),"")&lt;&gt;"Disponible","Revisar: disponibilidad",IF(IFERROR($H29/$K29,0)&gt;=$F$2,"Comprobar: ocupación alta","Correcto"))))))))))</f>
        <v/>
      </c>
      <c r="X29">
        <f>IF('Vehículos'!$A$29="","",'Vehículos'!$A$29)</f>
        <v/>
      </c>
    </row>
    <row r="30" ht="30" customHeight="1">
      <c r="A30" s="20" t="n"/>
      <c r="B30" s="21" t="n"/>
      <c r="C30" s="21" t="n"/>
      <c r="D30" s="21" t="n"/>
      <c r="E30" s="50" t="n"/>
      <c r="F30" s="51" t="n"/>
      <c r="G30" s="24" t="n"/>
      <c r="H30" s="52" t="n"/>
      <c r="I30" s="21" t="n"/>
      <c r="J30" s="20" t="n"/>
      <c r="K30" s="57">
        <f>IF($J30="","",IFERROR(VLOOKUP($J30,'Vehículos'!$A$5:$H$104,3,FALSE),""))</f>
        <v/>
      </c>
      <c r="L30" s="57">
        <f>IF(OR($H30="",$K30=""),"",$K30-$H30)</f>
        <v/>
      </c>
      <c r="M30" s="54" t="n"/>
      <c r="N30" s="58">
        <f>IF(OR($J30="",$M30=""),"",IFERROR(IF(OR(VLOOKUP($J30,'Vehículos'!$A$5:$H$104,5,FALSE)="",VLOOKUP($J30,'Vehículos'!$A$5:$H$104,6,FALSE)=""),"",VLOOKUP($J30,'Vehículos'!$A$5:$H$104,5,FALSE)+$M30*VLOOKUP($J30,'Vehículos'!$A$5:$H$104,6,FALSE)),""))</f>
        <v/>
      </c>
      <c r="O30" s="33">
        <f>IF($J30="","",IFERROR(VLOOKUP($J30,'Vehículos'!$A$5:$H$104,4,FALSE),""))</f>
        <v/>
      </c>
      <c r="P30" s="20" t="n"/>
      <c r="Q30" s="20" t="n"/>
      <c r="R30" s="59">
        <f>IF(OR($E30="",$F30="",$G30=""),"",IFERROR($E30+$F30+$G30/24,""))</f>
        <v/>
      </c>
      <c r="S30" s="33">
        <f>IF($A30="","",IF($Q30="Cancelada","No aplicable: cancelada",IF($J30="","Revisar: sin vehículo",IF($K30="","Revisar: vehículo no encontrado",IF($H30="","Revisar: faltan personas",IF($K30&lt;$H30,"Revisar: capacidad insuficiente",IF(SUMPRODUCT(($J$5:$J$124=$J30)*($A$5:$A$124&lt;&gt;$A30)*($Q$5:$Q$124&lt;&gt;"Cancelada")*($E$5:$E$124&lt;&gt;"")*($F$5:$F$124&lt;&gt;"")*($R$5:$R$124&gt;($E30+$F30))*(($E$5:$E$124+$F$5:$F$124)&lt;$R30))&gt;0,"Revisar: solapamiento de horario",IF(AND($I30="Accesibilidad",IFERROR(VLOOKUP($J30,'Vehículos'!$A$5:$H$104,7,FALSE),"No")&lt;&gt;"Sí"),"Revisar: accesibilidad",IF(IFERROR(VLOOKUP($J30,'Vehículos'!$A$5:$H$104,8,FALSE),"")&lt;&gt;"Disponible","Revisar: disponibilidad",IF(IFERROR($H30/$K30,0)&gt;=$F$2,"Comprobar: ocupación alta","Correcto"))))))))))</f>
        <v/>
      </c>
      <c r="X30">
        <f>IF('Vehículos'!$A$30="","",'Vehículos'!$A$30)</f>
        <v/>
      </c>
    </row>
    <row r="31" ht="30" customHeight="1">
      <c r="A31" s="20" t="n"/>
      <c r="B31" s="21" t="n"/>
      <c r="C31" s="21" t="n"/>
      <c r="D31" s="21" t="n"/>
      <c r="E31" s="50" t="n"/>
      <c r="F31" s="51" t="n"/>
      <c r="G31" s="24" t="n"/>
      <c r="H31" s="52" t="n"/>
      <c r="I31" s="21" t="n"/>
      <c r="J31" s="20" t="n"/>
      <c r="K31" s="53">
        <f>IF($J31="","",IFERROR(VLOOKUP($J31,'Vehículos'!$A$5:$H$104,3,FALSE),""))</f>
        <v/>
      </c>
      <c r="L31" s="53">
        <f>IF(OR($H31="",$K31=""),"",$K31-$H31)</f>
        <v/>
      </c>
      <c r="M31" s="54" t="n"/>
      <c r="N31" s="55">
        <f>IF(OR($J31="",$M31=""),"",IFERROR(IF(OR(VLOOKUP($J31,'Vehículos'!$A$5:$H$104,5,FALSE)="",VLOOKUP($J31,'Vehículos'!$A$5:$H$104,6,FALSE)=""),"",VLOOKUP($J31,'Vehículos'!$A$5:$H$104,5,FALSE)+$M31*VLOOKUP($J31,'Vehículos'!$A$5:$H$104,6,FALSE)),""))</f>
        <v/>
      </c>
      <c r="O31" s="29">
        <f>IF($J31="","",IFERROR(VLOOKUP($J31,'Vehículos'!$A$5:$H$104,4,FALSE),""))</f>
        <v/>
      </c>
      <c r="P31" s="20" t="n"/>
      <c r="Q31" s="20" t="n"/>
      <c r="R31" s="56">
        <f>IF(OR($E31="",$F31="",$G31=""),"",IFERROR($E31+$F31+$G31/24,""))</f>
        <v/>
      </c>
      <c r="S31" s="29">
        <f>IF($A31="","",IF($Q31="Cancelada","No aplicable: cancelada",IF($J31="","Revisar: sin vehículo",IF($K31="","Revisar: vehículo no encontrado",IF($H31="","Revisar: faltan personas",IF($K31&lt;$H31,"Revisar: capacidad insuficiente",IF(SUMPRODUCT(($J$5:$J$124=$J31)*($A$5:$A$124&lt;&gt;$A31)*($Q$5:$Q$124&lt;&gt;"Cancelada")*($E$5:$E$124&lt;&gt;"")*($F$5:$F$124&lt;&gt;"")*($R$5:$R$124&gt;($E31+$F31))*(($E$5:$E$124+$F$5:$F$124)&lt;$R31))&gt;0,"Revisar: solapamiento de horario",IF(AND($I31="Accesibilidad",IFERROR(VLOOKUP($J31,'Vehículos'!$A$5:$H$104,7,FALSE),"No")&lt;&gt;"Sí"),"Revisar: accesibilidad",IF(IFERROR(VLOOKUP($J31,'Vehículos'!$A$5:$H$104,8,FALSE),"")&lt;&gt;"Disponible","Revisar: disponibilidad",IF(IFERROR($H31/$K31,0)&gt;=$F$2,"Comprobar: ocupación alta","Correcto"))))))))))</f>
        <v/>
      </c>
      <c r="X31">
        <f>IF('Vehículos'!$A$31="","",'Vehículos'!$A$31)</f>
        <v/>
      </c>
    </row>
    <row r="32" ht="30" customHeight="1">
      <c r="A32" s="20" t="n"/>
      <c r="B32" s="21" t="n"/>
      <c r="C32" s="21" t="n"/>
      <c r="D32" s="21" t="n"/>
      <c r="E32" s="50" t="n"/>
      <c r="F32" s="51" t="n"/>
      <c r="G32" s="24" t="n"/>
      <c r="H32" s="52" t="n"/>
      <c r="I32" s="21" t="n"/>
      <c r="J32" s="20" t="n"/>
      <c r="K32" s="57">
        <f>IF($J32="","",IFERROR(VLOOKUP($J32,'Vehículos'!$A$5:$H$104,3,FALSE),""))</f>
        <v/>
      </c>
      <c r="L32" s="57">
        <f>IF(OR($H32="",$K32=""),"",$K32-$H32)</f>
        <v/>
      </c>
      <c r="M32" s="54" t="n"/>
      <c r="N32" s="58">
        <f>IF(OR($J32="",$M32=""),"",IFERROR(IF(OR(VLOOKUP($J32,'Vehículos'!$A$5:$H$104,5,FALSE)="",VLOOKUP($J32,'Vehículos'!$A$5:$H$104,6,FALSE)=""),"",VLOOKUP($J32,'Vehículos'!$A$5:$H$104,5,FALSE)+$M32*VLOOKUP($J32,'Vehículos'!$A$5:$H$104,6,FALSE)),""))</f>
        <v/>
      </c>
      <c r="O32" s="33">
        <f>IF($J32="","",IFERROR(VLOOKUP($J32,'Vehículos'!$A$5:$H$104,4,FALSE),""))</f>
        <v/>
      </c>
      <c r="P32" s="20" t="n"/>
      <c r="Q32" s="20" t="n"/>
      <c r="R32" s="59">
        <f>IF(OR($E32="",$F32="",$G32=""),"",IFERROR($E32+$F32+$G32/24,""))</f>
        <v/>
      </c>
      <c r="S32" s="33">
        <f>IF($A32="","",IF($Q32="Cancelada","No aplicable: cancelada",IF($J32="","Revisar: sin vehículo",IF($K32="","Revisar: vehículo no encontrado",IF($H32="","Revisar: faltan personas",IF($K32&lt;$H32,"Revisar: capacidad insuficiente",IF(SUMPRODUCT(($J$5:$J$124=$J32)*($A$5:$A$124&lt;&gt;$A32)*($Q$5:$Q$124&lt;&gt;"Cancelada")*($E$5:$E$124&lt;&gt;"")*($F$5:$F$124&lt;&gt;"")*($R$5:$R$124&gt;($E32+$F32))*(($E$5:$E$124+$F$5:$F$124)&lt;$R32))&gt;0,"Revisar: solapamiento de horario",IF(AND($I32="Accesibilidad",IFERROR(VLOOKUP($J32,'Vehículos'!$A$5:$H$104,7,FALSE),"No")&lt;&gt;"Sí"),"Revisar: accesibilidad",IF(IFERROR(VLOOKUP($J32,'Vehículos'!$A$5:$H$104,8,FALSE),"")&lt;&gt;"Disponible","Revisar: disponibilidad",IF(IFERROR($H32/$K32,0)&gt;=$F$2,"Comprobar: ocupación alta","Correcto"))))))))))</f>
        <v/>
      </c>
      <c r="X32">
        <f>IF('Vehículos'!$A$32="","",'Vehículos'!$A$32)</f>
        <v/>
      </c>
    </row>
    <row r="33" ht="30" customHeight="1">
      <c r="A33" s="20" t="n"/>
      <c r="B33" s="21" t="n"/>
      <c r="C33" s="21" t="n"/>
      <c r="D33" s="21" t="n"/>
      <c r="E33" s="50" t="n"/>
      <c r="F33" s="51" t="n"/>
      <c r="G33" s="24" t="n"/>
      <c r="H33" s="52" t="n"/>
      <c r="I33" s="21" t="n"/>
      <c r="J33" s="20" t="n"/>
      <c r="K33" s="53">
        <f>IF($J33="","",IFERROR(VLOOKUP($J33,'Vehículos'!$A$5:$H$104,3,FALSE),""))</f>
        <v/>
      </c>
      <c r="L33" s="53">
        <f>IF(OR($H33="",$K33=""),"",$K33-$H33)</f>
        <v/>
      </c>
      <c r="M33" s="54" t="n"/>
      <c r="N33" s="55">
        <f>IF(OR($J33="",$M33=""),"",IFERROR(IF(OR(VLOOKUP($J33,'Vehículos'!$A$5:$H$104,5,FALSE)="",VLOOKUP($J33,'Vehículos'!$A$5:$H$104,6,FALSE)=""),"",VLOOKUP($J33,'Vehículos'!$A$5:$H$104,5,FALSE)+$M33*VLOOKUP($J33,'Vehículos'!$A$5:$H$104,6,FALSE)),""))</f>
        <v/>
      </c>
      <c r="O33" s="29">
        <f>IF($J33="","",IFERROR(VLOOKUP($J33,'Vehículos'!$A$5:$H$104,4,FALSE),""))</f>
        <v/>
      </c>
      <c r="P33" s="20" t="n"/>
      <c r="Q33" s="20" t="n"/>
      <c r="R33" s="56">
        <f>IF(OR($E33="",$F33="",$G33=""),"",IFERROR($E33+$F33+$G33/24,""))</f>
        <v/>
      </c>
      <c r="S33" s="29">
        <f>IF($A33="","",IF($Q33="Cancelada","No aplicable: cancelada",IF($J33="","Revisar: sin vehículo",IF($K33="","Revisar: vehículo no encontrado",IF($H33="","Revisar: faltan personas",IF($K33&lt;$H33,"Revisar: capacidad insuficiente",IF(SUMPRODUCT(($J$5:$J$124=$J33)*($A$5:$A$124&lt;&gt;$A33)*($Q$5:$Q$124&lt;&gt;"Cancelada")*($E$5:$E$124&lt;&gt;"")*($F$5:$F$124&lt;&gt;"")*($R$5:$R$124&gt;($E33+$F33))*(($E$5:$E$124+$F$5:$F$124)&lt;$R33))&gt;0,"Revisar: solapamiento de horario",IF(AND($I33="Accesibilidad",IFERROR(VLOOKUP($J33,'Vehículos'!$A$5:$H$104,7,FALSE),"No")&lt;&gt;"Sí"),"Revisar: accesibilidad",IF(IFERROR(VLOOKUP($J33,'Vehículos'!$A$5:$H$104,8,FALSE),"")&lt;&gt;"Disponible","Revisar: disponibilidad",IF(IFERROR($H33/$K33,0)&gt;=$F$2,"Comprobar: ocupación alta","Correcto"))))))))))</f>
        <v/>
      </c>
      <c r="X33">
        <f>IF('Vehículos'!$A$33="","",'Vehículos'!$A$33)</f>
        <v/>
      </c>
    </row>
    <row r="34" ht="30" customHeight="1">
      <c r="A34" s="20" t="n"/>
      <c r="B34" s="21" t="n"/>
      <c r="C34" s="21" t="n"/>
      <c r="D34" s="21" t="n"/>
      <c r="E34" s="50" t="n"/>
      <c r="F34" s="51" t="n"/>
      <c r="G34" s="24" t="n"/>
      <c r="H34" s="52" t="n"/>
      <c r="I34" s="21" t="n"/>
      <c r="J34" s="20" t="n"/>
      <c r="K34" s="57">
        <f>IF($J34="","",IFERROR(VLOOKUP($J34,'Vehículos'!$A$5:$H$104,3,FALSE),""))</f>
        <v/>
      </c>
      <c r="L34" s="57">
        <f>IF(OR($H34="",$K34=""),"",$K34-$H34)</f>
        <v/>
      </c>
      <c r="M34" s="54" t="n"/>
      <c r="N34" s="58">
        <f>IF(OR($J34="",$M34=""),"",IFERROR(IF(OR(VLOOKUP($J34,'Vehículos'!$A$5:$H$104,5,FALSE)="",VLOOKUP($J34,'Vehículos'!$A$5:$H$104,6,FALSE)=""),"",VLOOKUP($J34,'Vehículos'!$A$5:$H$104,5,FALSE)+$M34*VLOOKUP($J34,'Vehículos'!$A$5:$H$104,6,FALSE)),""))</f>
        <v/>
      </c>
      <c r="O34" s="33">
        <f>IF($J34="","",IFERROR(VLOOKUP($J34,'Vehículos'!$A$5:$H$104,4,FALSE),""))</f>
        <v/>
      </c>
      <c r="P34" s="20" t="n"/>
      <c r="Q34" s="20" t="n"/>
      <c r="R34" s="59">
        <f>IF(OR($E34="",$F34="",$G34=""),"",IFERROR($E34+$F34+$G34/24,""))</f>
        <v/>
      </c>
      <c r="S34" s="33">
        <f>IF($A34="","",IF($Q34="Cancelada","No aplicable: cancelada",IF($J34="","Revisar: sin vehículo",IF($K34="","Revisar: vehículo no encontrado",IF($H34="","Revisar: faltan personas",IF($K34&lt;$H34,"Revisar: capacidad insuficiente",IF(SUMPRODUCT(($J$5:$J$124=$J34)*($A$5:$A$124&lt;&gt;$A34)*($Q$5:$Q$124&lt;&gt;"Cancelada")*($E$5:$E$124&lt;&gt;"")*($F$5:$F$124&lt;&gt;"")*($R$5:$R$124&gt;($E34+$F34))*(($E$5:$E$124+$F$5:$F$124)&lt;$R34))&gt;0,"Revisar: solapamiento de horario",IF(AND($I34="Accesibilidad",IFERROR(VLOOKUP($J34,'Vehículos'!$A$5:$H$104,7,FALSE),"No")&lt;&gt;"Sí"),"Revisar: accesibilidad",IF(IFERROR(VLOOKUP($J34,'Vehículos'!$A$5:$H$104,8,FALSE),"")&lt;&gt;"Disponible","Revisar: disponibilidad",IF(IFERROR($H34/$K34,0)&gt;=$F$2,"Comprobar: ocupación alta","Correcto"))))))))))</f>
        <v/>
      </c>
      <c r="X34">
        <f>IF('Vehículos'!$A$34="","",'Vehículos'!$A$34)</f>
        <v/>
      </c>
    </row>
    <row r="35" ht="30" customHeight="1">
      <c r="A35" s="20" t="n"/>
      <c r="B35" s="21" t="n"/>
      <c r="C35" s="21" t="n"/>
      <c r="D35" s="21" t="n"/>
      <c r="E35" s="50" t="n"/>
      <c r="F35" s="51" t="n"/>
      <c r="G35" s="24" t="n"/>
      <c r="H35" s="52" t="n"/>
      <c r="I35" s="21" t="n"/>
      <c r="J35" s="20" t="n"/>
      <c r="K35" s="53">
        <f>IF($J35="","",IFERROR(VLOOKUP($J35,'Vehículos'!$A$5:$H$104,3,FALSE),""))</f>
        <v/>
      </c>
      <c r="L35" s="53">
        <f>IF(OR($H35="",$K35=""),"",$K35-$H35)</f>
        <v/>
      </c>
      <c r="M35" s="54" t="n"/>
      <c r="N35" s="55">
        <f>IF(OR($J35="",$M35=""),"",IFERROR(IF(OR(VLOOKUP($J35,'Vehículos'!$A$5:$H$104,5,FALSE)="",VLOOKUP($J35,'Vehículos'!$A$5:$H$104,6,FALSE)=""),"",VLOOKUP($J35,'Vehículos'!$A$5:$H$104,5,FALSE)+$M35*VLOOKUP($J35,'Vehículos'!$A$5:$H$104,6,FALSE)),""))</f>
        <v/>
      </c>
      <c r="O35" s="29">
        <f>IF($J35="","",IFERROR(VLOOKUP($J35,'Vehículos'!$A$5:$H$104,4,FALSE),""))</f>
        <v/>
      </c>
      <c r="P35" s="20" t="n"/>
      <c r="Q35" s="20" t="n"/>
      <c r="R35" s="56">
        <f>IF(OR($E35="",$F35="",$G35=""),"",IFERROR($E35+$F35+$G35/24,""))</f>
        <v/>
      </c>
      <c r="S35" s="29">
        <f>IF($A35="","",IF($Q35="Cancelada","No aplicable: cancelada",IF($J35="","Revisar: sin vehículo",IF($K35="","Revisar: vehículo no encontrado",IF($H35="","Revisar: faltan personas",IF($K35&lt;$H35,"Revisar: capacidad insuficiente",IF(SUMPRODUCT(($J$5:$J$124=$J35)*($A$5:$A$124&lt;&gt;$A35)*($Q$5:$Q$124&lt;&gt;"Cancelada")*($E$5:$E$124&lt;&gt;"")*($F$5:$F$124&lt;&gt;"")*($R$5:$R$124&gt;($E35+$F35))*(($E$5:$E$124+$F$5:$F$124)&lt;$R35))&gt;0,"Revisar: solapamiento de horario",IF(AND($I35="Accesibilidad",IFERROR(VLOOKUP($J35,'Vehículos'!$A$5:$H$104,7,FALSE),"No")&lt;&gt;"Sí"),"Revisar: accesibilidad",IF(IFERROR(VLOOKUP($J35,'Vehículos'!$A$5:$H$104,8,FALSE),"")&lt;&gt;"Disponible","Revisar: disponibilidad",IF(IFERROR($H35/$K35,0)&gt;=$F$2,"Comprobar: ocupación alta","Correcto"))))))))))</f>
        <v/>
      </c>
      <c r="X35">
        <f>IF('Vehículos'!$A$35="","",'Vehículos'!$A$35)</f>
        <v/>
      </c>
    </row>
    <row r="36" ht="30" customHeight="1">
      <c r="A36" s="20" t="n"/>
      <c r="B36" s="21" t="n"/>
      <c r="C36" s="21" t="n"/>
      <c r="D36" s="21" t="n"/>
      <c r="E36" s="50" t="n"/>
      <c r="F36" s="51" t="n"/>
      <c r="G36" s="24" t="n"/>
      <c r="H36" s="52" t="n"/>
      <c r="I36" s="21" t="n"/>
      <c r="J36" s="20" t="n"/>
      <c r="K36" s="57">
        <f>IF($J36="","",IFERROR(VLOOKUP($J36,'Vehículos'!$A$5:$H$104,3,FALSE),""))</f>
        <v/>
      </c>
      <c r="L36" s="57">
        <f>IF(OR($H36="",$K36=""),"",$K36-$H36)</f>
        <v/>
      </c>
      <c r="M36" s="54" t="n"/>
      <c r="N36" s="58">
        <f>IF(OR($J36="",$M36=""),"",IFERROR(IF(OR(VLOOKUP($J36,'Vehículos'!$A$5:$H$104,5,FALSE)="",VLOOKUP($J36,'Vehículos'!$A$5:$H$104,6,FALSE)=""),"",VLOOKUP($J36,'Vehículos'!$A$5:$H$104,5,FALSE)+$M36*VLOOKUP($J36,'Vehículos'!$A$5:$H$104,6,FALSE)),""))</f>
        <v/>
      </c>
      <c r="O36" s="33">
        <f>IF($J36="","",IFERROR(VLOOKUP($J36,'Vehículos'!$A$5:$H$104,4,FALSE),""))</f>
        <v/>
      </c>
      <c r="P36" s="20" t="n"/>
      <c r="Q36" s="20" t="n"/>
      <c r="R36" s="59">
        <f>IF(OR($E36="",$F36="",$G36=""),"",IFERROR($E36+$F36+$G36/24,""))</f>
        <v/>
      </c>
      <c r="S36" s="33">
        <f>IF($A36="","",IF($Q36="Cancelada","No aplicable: cancelada",IF($J36="","Revisar: sin vehículo",IF($K36="","Revisar: vehículo no encontrado",IF($H36="","Revisar: faltan personas",IF($K36&lt;$H36,"Revisar: capacidad insuficiente",IF(SUMPRODUCT(($J$5:$J$124=$J36)*($A$5:$A$124&lt;&gt;$A36)*($Q$5:$Q$124&lt;&gt;"Cancelada")*($E$5:$E$124&lt;&gt;"")*($F$5:$F$124&lt;&gt;"")*($R$5:$R$124&gt;($E36+$F36))*(($E$5:$E$124+$F$5:$F$124)&lt;$R36))&gt;0,"Revisar: solapamiento de horario",IF(AND($I36="Accesibilidad",IFERROR(VLOOKUP($J36,'Vehículos'!$A$5:$H$104,7,FALSE),"No")&lt;&gt;"Sí"),"Revisar: accesibilidad",IF(IFERROR(VLOOKUP($J36,'Vehículos'!$A$5:$H$104,8,FALSE),"")&lt;&gt;"Disponible","Revisar: disponibilidad",IF(IFERROR($H36/$K36,0)&gt;=$F$2,"Comprobar: ocupación alta","Correcto"))))))))))</f>
        <v/>
      </c>
      <c r="X36">
        <f>IF('Vehículos'!$A$36="","",'Vehículos'!$A$36)</f>
        <v/>
      </c>
    </row>
    <row r="37" ht="30" customHeight="1">
      <c r="A37" s="20" t="n"/>
      <c r="B37" s="21" t="n"/>
      <c r="C37" s="21" t="n"/>
      <c r="D37" s="21" t="n"/>
      <c r="E37" s="50" t="n"/>
      <c r="F37" s="51" t="n"/>
      <c r="G37" s="24" t="n"/>
      <c r="H37" s="52" t="n"/>
      <c r="I37" s="21" t="n"/>
      <c r="J37" s="20" t="n"/>
      <c r="K37" s="53">
        <f>IF($J37="","",IFERROR(VLOOKUP($J37,'Vehículos'!$A$5:$H$104,3,FALSE),""))</f>
        <v/>
      </c>
      <c r="L37" s="53">
        <f>IF(OR($H37="",$K37=""),"",$K37-$H37)</f>
        <v/>
      </c>
      <c r="M37" s="54" t="n"/>
      <c r="N37" s="55">
        <f>IF(OR($J37="",$M37=""),"",IFERROR(IF(OR(VLOOKUP($J37,'Vehículos'!$A$5:$H$104,5,FALSE)="",VLOOKUP($J37,'Vehículos'!$A$5:$H$104,6,FALSE)=""),"",VLOOKUP($J37,'Vehículos'!$A$5:$H$104,5,FALSE)+$M37*VLOOKUP($J37,'Vehículos'!$A$5:$H$104,6,FALSE)),""))</f>
        <v/>
      </c>
      <c r="O37" s="29">
        <f>IF($J37="","",IFERROR(VLOOKUP($J37,'Vehículos'!$A$5:$H$104,4,FALSE),""))</f>
        <v/>
      </c>
      <c r="P37" s="20" t="n"/>
      <c r="Q37" s="20" t="n"/>
      <c r="R37" s="56">
        <f>IF(OR($E37="",$F37="",$G37=""),"",IFERROR($E37+$F37+$G37/24,""))</f>
        <v/>
      </c>
      <c r="S37" s="29">
        <f>IF($A37="","",IF($Q37="Cancelada","No aplicable: cancelada",IF($J37="","Revisar: sin vehículo",IF($K37="","Revisar: vehículo no encontrado",IF($H37="","Revisar: faltan personas",IF($K37&lt;$H37,"Revisar: capacidad insuficiente",IF(SUMPRODUCT(($J$5:$J$124=$J37)*($A$5:$A$124&lt;&gt;$A37)*($Q$5:$Q$124&lt;&gt;"Cancelada")*($E$5:$E$124&lt;&gt;"")*($F$5:$F$124&lt;&gt;"")*($R$5:$R$124&gt;($E37+$F37))*(($E$5:$E$124+$F$5:$F$124)&lt;$R37))&gt;0,"Revisar: solapamiento de horario",IF(AND($I37="Accesibilidad",IFERROR(VLOOKUP($J37,'Vehículos'!$A$5:$H$104,7,FALSE),"No")&lt;&gt;"Sí"),"Revisar: accesibilidad",IF(IFERROR(VLOOKUP($J37,'Vehículos'!$A$5:$H$104,8,FALSE),"")&lt;&gt;"Disponible","Revisar: disponibilidad",IF(IFERROR($H37/$K37,0)&gt;=$F$2,"Comprobar: ocupación alta","Correcto"))))))))))</f>
        <v/>
      </c>
      <c r="X37">
        <f>IF('Vehículos'!$A$37="","",'Vehículos'!$A$37)</f>
        <v/>
      </c>
    </row>
    <row r="38" ht="30" customHeight="1">
      <c r="A38" s="20" t="n"/>
      <c r="B38" s="21" t="n"/>
      <c r="C38" s="21" t="n"/>
      <c r="D38" s="21" t="n"/>
      <c r="E38" s="50" t="n"/>
      <c r="F38" s="51" t="n"/>
      <c r="G38" s="24" t="n"/>
      <c r="H38" s="52" t="n"/>
      <c r="I38" s="21" t="n"/>
      <c r="J38" s="20" t="n"/>
      <c r="K38" s="57">
        <f>IF($J38="","",IFERROR(VLOOKUP($J38,'Vehículos'!$A$5:$H$104,3,FALSE),""))</f>
        <v/>
      </c>
      <c r="L38" s="57">
        <f>IF(OR($H38="",$K38=""),"",$K38-$H38)</f>
        <v/>
      </c>
      <c r="M38" s="54" t="n"/>
      <c r="N38" s="58">
        <f>IF(OR($J38="",$M38=""),"",IFERROR(IF(OR(VLOOKUP($J38,'Vehículos'!$A$5:$H$104,5,FALSE)="",VLOOKUP($J38,'Vehículos'!$A$5:$H$104,6,FALSE)=""),"",VLOOKUP($J38,'Vehículos'!$A$5:$H$104,5,FALSE)+$M38*VLOOKUP($J38,'Vehículos'!$A$5:$H$104,6,FALSE)),""))</f>
        <v/>
      </c>
      <c r="O38" s="33">
        <f>IF($J38="","",IFERROR(VLOOKUP($J38,'Vehículos'!$A$5:$H$104,4,FALSE),""))</f>
        <v/>
      </c>
      <c r="P38" s="20" t="n"/>
      <c r="Q38" s="20" t="n"/>
      <c r="R38" s="59">
        <f>IF(OR($E38="",$F38="",$G38=""),"",IFERROR($E38+$F38+$G38/24,""))</f>
        <v/>
      </c>
      <c r="S38" s="33">
        <f>IF($A38="","",IF($Q38="Cancelada","No aplicable: cancelada",IF($J38="","Revisar: sin vehículo",IF($K38="","Revisar: vehículo no encontrado",IF($H38="","Revisar: faltan personas",IF($K38&lt;$H38,"Revisar: capacidad insuficiente",IF(SUMPRODUCT(($J$5:$J$124=$J38)*($A$5:$A$124&lt;&gt;$A38)*($Q$5:$Q$124&lt;&gt;"Cancelada")*($E$5:$E$124&lt;&gt;"")*($F$5:$F$124&lt;&gt;"")*($R$5:$R$124&gt;($E38+$F38))*(($E$5:$E$124+$F$5:$F$124)&lt;$R38))&gt;0,"Revisar: solapamiento de horario",IF(AND($I38="Accesibilidad",IFERROR(VLOOKUP($J38,'Vehículos'!$A$5:$H$104,7,FALSE),"No")&lt;&gt;"Sí"),"Revisar: accesibilidad",IF(IFERROR(VLOOKUP($J38,'Vehículos'!$A$5:$H$104,8,FALSE),"")&lt;&gt;"Disponible","Revisar: disponibilidad",IF(IFERROR($H38/$K38,0)&gt;=$F$2,"Comprobar: ocupación alta","Correcto"))))))))))</f>
        <v/>
      </c>
      <c r="X38">
        <f>IF('Vehículos'!$A$38="","",'Vehículos'!$A$38)</f>
        <v/>
      </c>
    </row>
    <row r="39" ht="30" customHeight="1">
      <c r="A39" s="20" t="n"/>
      <c r="B39" s="21" t="n"/>
      <c r="C39" s="21" t="n"/>
      <c r="D39" s="21" t="n"/>
      <c r="E39" s="50" t="n"/>
      <c r="F39" s="51" t="n"/>
      <c r="G39" s="24" t="n"/>
      <c r="H39" s="52" t="n"/>
      <c r="I39" s="21" t="n"/>
      <c r="J39" s="20" t="n"/>
      <c r="K39" s="53">
        <f>IF($J39="","",IFERROR(VLOOKUP($J39,'Vehículos'!$A$5:$H$104,3,FALSE),""))</f>
        <v/>
      </c>
      <c r="L39" s="53">
        <f>IF(OR($H39="",$K39=""),"",$K39-$H39)</f>
        <v/>
      </c>
      <c r="M39" s="54" t="n"/>
      <c r="N39" s="55">
        <f>IF(OR($J39="",$M39=""),"",IFERROR(IF(OR(VLOOKUP($J39,'Vehículos'!$A$5:$H$104,5,FALSE)="",VLOOKUP($J39,'Vehículos'!$A$5:$H$104,6,FALSE)=""),"",VLOOKUP($J39,'Vehículos'!$A$5:$H$104,5,FALSE)+$M39*VLOOKUP($J39,'Vehículos'!$A$5:$H$104,6,FALSE)),""))</f>
        <v/>
      </c>
      <c r="O39" s="29">
        <f>IF($J39="","",IFERROR(VLOOKUP($J39,'Vehículos'!$A$5:$H$104,4,FALSE),""))</f>
        <v/>
      </c>
      <c r="P39" s="20" t="n"/>
      <c r="Q39" s="20" t="n"/>
      <c r="R39" s="56">
        <f>IF(OR($E39="",$F39="",$G39=""),"",IFERROR($E39+$F39+$G39/24,""))</f>
        <v/>
      </c>
      <c r="S39" s="29">
        <f>IF($A39="","",IF($Q39="Cancelada","No aplicable: cancelada",IF($J39="","Revisar: sin vehículo",IF($K39="","Revisar: vehículo no encontrado",IF($H39="","Revisar: faltan personas",IF($K39&lt;$H39,"Revisar: capacidad insuficiente",IF(SUMPRODUCT(($J$5:$J$124=$J39)*($A$5:$A$124&lt;&gt;$A39)*($Q$5:$Q$124&lt;&gt;"Cancelada")*($E$5:$E$124&lt;&gt;"")*($F$5:$F$124&lt;&gt;"")*($R$5:$R$124&gt;($E39+$F39))*(($E$5:$E$124+$F$5:$F$124)&lt;$R39))&gt;0,"Revisar: solapamiento de horario",IF(AND($I39="Accesibilidad",IFERROR(VLOOKUP($J39,'Vehículos'!$A$5:$H$104,7,FALSE),"No")&lt;&gt;"Sí"),"Revisar: accesibilidad",IF(IFERROR(VLOOKUP($J39,'Vehículos'!$A$5:$H$104,8,FALSE),"")&lt;&gt;"Disponible","Revisar: disponibilidad",IF(IFERROR($H39/$K39,0)&gt;=$F$2,"Comprobar: ocupación alta","Correcto"))))))))))</f>
        <v/>
      </c>
      <c r="X39">
        <f>IF('Vehículos'!$A$39="","",'Vehículos'!$A$39)</f>
        <v/>
      </c>
    </row>
    <row r="40" ht="30" customHeight="1">
      <c r="A40" s="20" t="n"/>
      <c r="B40" s="21" t="n"/>
      <c r="C40" s="21" t="n"/>
      <c r="D40" s="21" t="n"/>
      <c r="E40" s="50" t="n"/>
      <c r="F40" s="51" t="n"/>
      <c r="G40" s="24" t="n"/>
      <c r="H40" s="52" t="n"/>
      <c r="I40" s="21" t="n"/>
      <c r="J40" s="20" t="n"/>
      <c r="K40" s="57">
        <f>IF($J40="","",IFERROR(VLOOKUP($J40,'Vehículos'!$A$5:$H$104,3,FALSE),""))</f>
        <v/>
      </c>
      <c r="L40" s="57">
        <f>IF(OR($H40="",$K40=""),"",$K40-$H40)</f>
        <v/>
      </c>
      <c r="M40" s="54" t="n"/>
      <c r="N40" s="58">
        <f>IF(OR($J40="",$M40=""),"",IFERROR(IF(OR(VLOOKUP($J40,'Vehículos'!$A$5:$H$104,5,FALSE)="",VLOOKUP($J40,'Vehículos'!$A$5:$H$104,6,FALSE)=""),"",VLOOKUP($J40,'Vehículos'!$A$5:$H$104,5,FALSE)+$M40*VLOOKUP($J40,'Vehículos'!$A$5:$H$104,6,FALSE)),""))</f>
        <v/>
      </c>
      <c r="O40" s="33">
        <f>IF($J40="","",IFERROR(VLOOKUP($J40,'Vehículos'!$A$5:$H$104,4,FALSE),""))</f>
        <v/>
      </c>
      <c r="P40" s="20" t="n"/>
      <c r="Q40" s="20" t="n"/>
      <c r="R40" s="59">
        <f>IF(OR($E40="",$F40="",$G40=""),"",IFERROR($E40+$F40+$G40/24,""))</f>
        <v/>
      </c>
      <c r="S40" s="33">
        <f>IF($A40="","",IF($Q40="Cancelada","No aplicable: cancelada",IF($J40="","Revisar: sin vehículo",IF($K40="","Revisar: vehículo no encontrado",IF($H40="","Revisar: faltan personas",IF($K40&lt;$H40,"Revisar: capacidad insuficiente",IF(SUMPRODUCT(($J$5:$J$124=$J40)*($A$5:$A$124&lt;&gt;$A40)*($Q$5:$Q$124&lt;&gt;"Cancelada")*($E$5:$E$124&lt;&gt;"")*($F$5:$F$124&lt;&gt;"")*($R$5:$R$124&gt;($E40+$F40))*(($E$5:$E$124+$F$5:$F$124)&lt;$R40))&gt;0,"Revisar: solapamiento de horario",IF(AND($I40="Accesibilidad",IFERROR(VLOOKUP($J40,'Vehículos'!$A$5:$H$104,7,FALSE),"No")&lt;&gt;"Sí"),"Revisar: accesibilidad",IF(IFERROR(VLOOKUP($J40,'Vehículos'!$A$5:$H$104,8,FALSE),"")&lt;&gt;"Disponible","Revisar: disponibilidad",IF(IFERROR($H40/$K40,0)&gt;=$F$2,"Comprobar: ocupación alta","Correcto"))))))))))</f>
        <v/>
      </c>
      <c r="X40">
        <f>IF('Vehículos'!$A$40="","",'Vehículos'!$A$40)</f>
        <v/>
      </c>
    </row>
    <row r="41" ht="30" customHeight="1">
      <c r="A41" s="20" t="n"/>
      <c r="B41" s="21" t="n"/>
      <c r="C41" s="21" t="n"/>
      <c r="D41" s="21" t="n"/>
      <c r="E41" s="50" t="n"/>
      <c r="F41" s="51" t="n"/>
      <c r="G41" s="24" t="n"/>
      <c r="H41" s="52" t="n"/>
      <c r="I41" s="21" t="n"/>
      <c r="J41" s="20" t="n"/>
      <c r="K41" s="53">
        <f>IF($J41="","",IFERROR(VLOOKUP($J41,'Vehículos'!$A$5:$H$104,3,FALSE),""))</f>
        <v/>
      </c>
      <c r="L41" s="53">
        <f>IF(OR($H41="",$K41=""),"",$K41-$H41)</f>
        <v/>
      </c>
      <c r="M41" s="54" t="n"/>
      <c r="N41" s="55">
        <f>IF(OR($J41="",$M41=""),"",IFERROR(IF(OR(VLOOKUP($J41,'Vehículos'!$A$5:$H$104,5,FALSE)="",VLOOKUP($J41,'Vehículos'!$A$5:$H$104,6,FALSE)=""),"",VLOOKUP($J41,'Vehículos'!$A$5:$H$104,5,FALSE)+$M41*VLOOKUP($J41,'Vehículos'!$A$5:$H$104,6,FALSE)),""))</f>
        <v/>
      </c>
      <c r="O41" s="29">
        <f>IF($J41="","",IFERROR(VLOOKUP($J41,'Vehículos'!$A$5:$H$104,4,FALSE),""))</f>
        <v/>
      </c>
      <c r="P41" s="20" t="n"/>
      <c r="Q41" s="20" t="n"/>
      <c r="R41" s="56">
        <f>IF(OR($E41="",$F41="",$G41=""),"",IFERROR($E41+$F41+$G41/24,""))</f>
        <v/>
      </c>
      <c r="S41" s="29">
        <f>IF($A41="","",IF($Q41="Cancelada","No aplicable: cancelada",IF($J41="","Revisar: sin vehículo",IF($K41="","Revisar: vehículo no encontrado",IF($H41="","Revisar: faltan personas",IF($K41&lt;$H41,"Revisar: capacidad insuficiente",IF(SUMPRODUCT(($J$5:$J$124=$J41)*($A$5:$A$124&lt;&gt;$A41)*($Q$5:$Q$124&lt;&gt;"Cancelada")*($E$5:$E$124&lt;&gt;"")*($F$5:$F$124&lt;&gt;"")*($R$5:$R$124&gt;($E41+$F41))*(($E$5:$E$124+$F$5:$F$124)&lt;$R41))&gt;0,"Revisar: solapamiento de horario",IF(AND($I41="Accesibilidad",IFERROR(VLOOKUP($J41,'Vehículos'!$A$5:$H$104,7,FALSE),"No")&lt;&gt;"Sí"),"Revisar: accesibilidad",IF(IFERROR(VLOOKUP($J41,'Vehículos'!$A$5:$H$104,8,FALSE),"")&lt;&gt;"Disponible","Revisar: disponibilidad",IF(IFERROR($H41/$K41,0)&gt;=$F$2,"Comprobar: ocupación alta","Correcto"))))))))))</f>
        <v/>
      </c>
      <c r="X41">
        <f>IF('Vehículos'!$A$41="","",'Vehículos'!$A$41)</f>
        <v/>
      </c>
    </row>
    <row r="42" ht="30" customHeight="1">
      <c r="A42" s="20" t="n"/>
      <c r="B42" s="21" t="n"/>
      <c r="C42" s="21" t="n"/>
      <c r="D42" s="21" t="n"/>
      <c r="E42" s="50" t="n"/>
      <c r="F42" s="51" t="n"/>
      <c r="G42" s="24" t="n"/>
      <c r="H42" s="52" t="n"/>
      <c r="I42" s="21" t="n"/>
      <c r="J42" s="20" t="n"/>
      <c r="K42" s="57">
        <f>IF($J42="","",IFERROR(VLOOKUP($J42,'Vehículos'!$A$5:$H$104,3,FALSE),""))</f>
        <v/>
      </c>
      <c r="L42" s="57">
        <f>IF(OR($H42="",$K42=""),"",$K42-$H42)</f>
        <v/>
      </c>
      <c r="M42" s="54" t="n"/>
      <c r="N42" s="58">
        <f>IF(OR($J42="",$M42=""),"",IFERROR(IF(OR(VLOOKUP($J42,'Vehículos'!$A$5:$H$104,5,FALSE)="",VLOOKUP($J42,'Vehículos'!$A$5:$H$104,6,FALSE)=""),"",VLOOKUP($J42,'Vehículos'!$A$5:$H$104,5,FALSE)+$M42*VLOOKUP($J42,'Vehículos'!$A$5:$H$104,6,FALSE)),""))</f>
        <v/>
      </c>
      <c r="O42" s="33">
        <f>IF($J42="","",IFERROR(VLOOKUP($J42,'Vehículos'!$A$5:$H$104,4,FALSE),""))</f>
        <v/>
      </c>
      <c r="P42" s="20" t="n"/>
      <c r="Q42" s="20" t="n"/>
      <c r="R42" s="59">
        <f>IF(OR($E42="",$F42="",$G42=""),"",IFERROR($E42+$F42+$G42/24,""))</f>
        <v/>
      </c>
      <c r="S42" s="33">
        <f>IF($A42="","",IF($Q42="Cancelada","No aplicable: cancelada",IF($J42="","Revisar: sin vehículo",IF($K42="","Revisar: vehículo no encontrado",IF($H42="","Revisar: faltan personas",IF($K42&lt;$H42,"Revisar: capacidad insuficiente",IF(SUMPRODUCT(($J$5:$J$124=$J42)*($A$5:$A$124&lt;&gt;$A42)*($Q$5:$Q$124&lt;&gt;"Cancelada")*($E$5:$E$124&lt;&gt;"")*($F$5:$F$124&lt;&gt;"")*($R$5:$R$124&gt;($E42+$F42))*(($E$5:$E$124+$F$5:$F$124)&lt;$R42))&gt;0,"Revisar: solapamiento de horario",IF(AND($I42="Accesibilidad",IFERROR(VLOOKUP($J42,'Vehículos'!$A$5:$H$104,7,FALSE),"No")&lt;&gt;"Sí"),"Revisar: accesibilidad",IF(IFERROR(VLOOKUP($J42,'Vehículos'!$A$5:$H$104,8,FALSE),"")&lt;&gt;"Disponible","Revisar: disponibilidad",IF(IFERROR($H42/$K42,0)&gt;=$F$2,"Comprobar: ocupación alta","Correcto"))))))))))</f>
        <v/>
      </c>
      <c r="X42">
        <f>IF('Vehículos'!$A$42="","",'Vehículos'!$A$42)</f>
        <v/>
      </c>
    </row>
    <row r="43" ht="30" customHeight="1">
      <c r="A43" s="20" t="n"/>
      <c r="B43" s="21" t="n"/>
      <c r="C43" s="21" t="n"/>
      <c r="D43" s="21" t="n"/>
      <c r="E43" s="50" t="n"/>
      <c r="F43" s="51" t="n"/>
      <c r="G43" s="24" t="n"/>
      <c r="H43" s="52" t="n"/>
      <c r="I43" s="21" t="n"/>
      <c r="J43" s="20" t="n"/>
      <c r="K43" s="53">
        <f>IF($J43="","",IFERROR(VLOOKUP($J43,'Vehículos'!$A$5:$H$104,3,FALSE),""))</f>
        <v/>
      </c>
      <c r="L43" s="53">
        <f>IF(OR($H43="",$K43=""),"",$K43-$H43)</f>
        <v/>
      </c>
      <c r="M43" s="54" t="n"/>
      <c r="N43" s="55">
        <f>IF(OR($J43="",$M43=""),"",IFERROR(IF(OR(VLOOKUP($J43,'Vehículos'!$A$5:$H$104,5,FALSE)="",VLOOKUP($J43,'Vehículos'!$A$5:$H$104,6,FALSE)=""),"",VLOOKUP($J43,'Vehículos'!$A$5:$H$104,5,FALSE)+$M43*VLOOKUP($J43,'Vehículos'!$A$5:$H$104,6,FALSE)),""))</f>
        <v/>
      </c>
      <c r="O43" s="29">
        <f>IF($J43="","",IFERROR(VLOOKUP($J43,'Vehículos'!$A$5:$H$104,4,FALSE),""))</f>
        <v/>
      </c>
      <c r="P43" s="20" t="n"/>
      <c r="Q43" s="20" t="n"/>
      <c r="R43" s="56">
        <f>IF(OR($E43="",$F43="",$G43=""),"",IFERROR($E43+$F43+$G43/24,""))</f>
        <v/>
      </c>
      <c r="S43" s="29">
        <f>IF($A43="","",IF($Q43="Cancelada","No aplicable: cancelada",IF($J43="","Revisar: sin vehículo",IF($K43="","Revisar: vehículo no encontrado",IF($H43="","Revisar: faltan personas",IF($K43&lt;$H43,"Revisar: capacidad insuficiente",IF(SUMPRODUCT(($J$5:$J$124=$J43)*($A$5:$A$124&lt;&gt;$A43)*($Q$5:$Q$124&lt;&gt;"Cancelada")*($E$5:$E$124&lt;&gt;"")*($F$5:$F$124&lt;&gt;"")*($R$5:$R$124&gt;($E43+$F43))*(($E$5:$E$124+$F$5:$F$124)&lt;$R43))&gt;0,"Revisar: solapamiento de horario",IF(AND($I43="Accesibilidad",IFERROR(VLOOKUP($J43,'Vehículos'!$A$5:$H$104,7,FALSE),"No")&lt;&gt;"Sí"),"Revisar: accesibilidad",IF(IFERROR(VLOOKUP($J43,'Vehículos'!$A$5:$H$104,8,FALSE),"")&lt;&gt;"Disponible","Revisar: disponibilidad",IF(IFERROR($H43/$K43,0)&gt;=$F$2,"Comprobar: ocupación alta","Correcto"))))))))))</f>
        <v/>
      </c>
      <c r="X43">
        <f>IF('Vehículos'!$A$43="","",'Vehículos'!$A$43)</f>
        <v/>
      </c>
    </row>
    <row r="44" ht="30" customHeight="1">
      <c r="A44" s="20" t="n"/>
      <c r="B44" s="21" t="n"/>
      <c r="C44" s="21" t="n"/>
      <c r="D44" s="21" t="n"/>
      <c r="E44" s="50" t="n"/>
      <c r="F44" s="51" t="n"/>
      <c r="G44" s="24" t="n"/>
      <c r="H44" s="52" t="n"/>
      <c r="I44" s="21" t="n"/>
      <c r="J44" s="20" t="n"/>
      <c r="K44" s="57">
        <f>IF($J44="","",IFERROR(VLOOKUP($J44,'Vehículos'!$A$5:$H$104,3,FALSE),""))</f>
        <v/>
      </c>
      <c r="L44" s="57">
        <f>IF(OR($H44="",$K44=""),"",$K44-$H44)</f>
        <v/>
      </c>
      <c r="M44" s="54" t="n"/>
      <c r="N44" s="58">
        <f>IF(OR($J44="",$M44=""),"",IFERROR(IF(OR(VLOOKUP($J44,'Vehículos'!$A$5:$H$104,5,FALSE)="",VLOOKUP($J44,'Vehículos'!$A$5:$H$104,6,FALSE)=""),"",VLOOKUP($J44,'Vehículos'!$A$5:$H$104,5,FALSE)+$M44*VLOOKUP($J44,'Vehículos'!$A$5:$H$104,6,FALSE)),""))</f>
        <v/>
      </c>
      <c r="O44" s="33">
        <f>IF($J44="","",IFERROR(VLOOKUP($J44,'Vehículos'!$A$5:$H$104,4,FALSE),""))</f>
        <v/>
      </c>
      <c r="P44" s="20" t="n"/>
      <c r="Q44" s="20" t="n"/>
      <c r="R44" s="59">
        <f>IF(OR($E44="",$F44="",$G44=""),"",IFERROR($E44+$F44+$G44/24,""))</f>
        <v/>
      </c>
      <c r="S44" s="33">
        <f>IF($A44="","",IF($Q44="Cancelada","No aplicable: cancelada",IF($J44="","Revisar: sin vehículo",IF($K44="","Revisar: vehículo no encontrado",IF($H44="","Revisar: faltan personas",IF($K44&lt;$H44,"Revisar: capacidad insuficiente",IF(SUMPRODUCT(($J$5:$J$124=$J44)*($A$5:$A$124&lt;&gt;$A44)*($Q$5:$Q$124&lt;&gt;"Cancelada")*($E$5:$E$124&lt;&gt;"")*($F$5:$F$124&lt;&gt;"")*($R$5:$R$124&gt;($E44+$F44))*(($E$5:$E$124+$F$5:$F$124)&lt;$R44))&gt;0,"Revisar: solapamiento de horario",IF(AND($I44="Accesibilidad",IFERROR(VLOOKUP($J44,'Vehículos'!$A$5:$H$104,7,FALSE),"No")&lt;&gt;"Sí"),"Revisar: accesibilidad",IF(IFERROR(VLOOKUP($J44,'Vehículos'!$A$5:$H$104,8,FALSE),"")&lt;&gt;"Disponible","Revisar: disponibilidad",IF(IFERROR($H44/$K44,0)&gt;=$F$2,"Comprobar: ocupación alta","Correcto"))))))))))</f>
        <v/>
      </c>
      <c r="X44">
        <f>IF('Vehículos'!$A$44="","",'Vehículos'!$A$44)</f>
        <v/>
      </c>
    </row>
    <row r="45" ht="30" customHeight="1">
      <c r="A45" s="20" t="n"/>
      <c r="B45" s="21" t="n"/>
      <c r="C45" s="21" t="n"/>
      <c r="D45" s="21" t="n"/>
      <c r="E45" s="50" t="n"/>
      <c r="F45" s="51" t="n"/>
      <c r="G45" s="24" t="n"/>
      <c r="H45" s="52" t="n"/>
      <c r="I45" s="21" t="n"/>
      <c r="J45" s="20" t="n"/>
      <c r="K45" s="53">
        <f>IF($J45="","",IFERROR(VLOOKUP($J45,'Vehículos'!$A$5:$H$104,3,FALSE),""))</f>
        <v/>
      </c>
      <c r="L45" s="53">
        <f>IF(OR($H45="",$K45=""),"",$K45-$H45)</f>
        <v/>
      </c>
      <c r="M45" s="54" t="n"/>
      <c r="N45" s="55">
        <f>IF(OR($J45="",$M45=""),"",IFERROR(IF(OR(VLOOKUP($J45,'Vehículos'!$A$5:$H$104,5,FALSE)="",VLOOKUP($J45,'Vehículos'!$A$5:$H$104,6,FALSE)=""),"",VLOOKUP($J45,'Vehículos'!$A$5:$H$104,5,FALSE)+$M45*VLOOKUP($J45,'Vehículos'!$A$5:$H$104,6,FALSE)),""))</f>
        <v/>
      </c>
      <c r="O45" s="29">
        <f>IF($J45="","",IFERROR(VLOOKUP($J45,'Vehículos'!$A$5:$H$104,4,FALSE),""))</f>
        <v/>
      </c>
      <c r="P45" s="20" t="n"/>
      <c r="Q45" s="20" t="n"/>
      <c r="R45" s="56">
        <f>IF(OR($E45="",$F45="",$G45=""),"",IFERROR($E45+$F45+$G45/24,""))</f>
        <v/>
      </c>
      <c r="S45" s="29">
        <f>IF($A45="","",IF($Q45="Cancelada","No aplicable: cancelada",IF($J45="","Revisar: sin vehículo",IF($K45="","Revisar: vehículo no encontrado",IF($H45="","Revisar: faltan personas",IF($K45&lt;$H45,"Revisar: capacidad insuficiente",IF(SUMPRODUCT(($J$5:$J$124=$J45)*($A$5:$A$124&lt;&gt;$A45)*($Q$5:$Q$124&lt;&gt;"Cancelada")*($E$5:$E$124&lt;&gt;"")*($F$5:$F$124&lt;&gt;"")*($R$5:$R$124&gt;($E45+$F45))*(($E$5:$E$124+$F$5:$F$124)&lt;$R45))&gt;0,"Revisar: solapamiento de horario",IF(AND($I45="Accesibilidad",IFERROR(VLOOKUP($J45,'Vehículos'!$A$5:$H$104,7,FALSE),"No")&lt;&gt;"Sí"),"Revisar: accesibilidad",IF(IFERROR(VLOOKUP($J45,'Vehículos'!$A$5:$H$104,8,FALSE),"")&lt;&gt;"Disponible","Revisar: disponibilidad",IF(IFERROR($H45/$K45,0)&gt;=$F$2,"Comprobar: ocupación alta","Correcto"))))))))))</f>
        <v/>
      </c>
      <c r="X45">
        <f>IF('Vehículos'!$A$45="","",'Vehículos'!$A$45)</f>
        <v/>
      </c>
    </row>
    <row r="46" ht="30" customHeight="1">
      <c r="A46" s="20" t="n"/>
      <c r="B46" s="21" t="n"/>
      <c r="C46" s="21" t="n"/>
      <c r="D46" s="21" t="n"/>
      <c r="E46" s="50" t="n"/>
      <c r="F46" s="51" t="n"/>
      <c r="G46" s="24" t="n"/>
      <c r="H46" s="52" t="n"/>
      <c r="I46" s="21" t="n"/>
      <c r="J46" s="20" t="n"/>
      <c r="K46" s="57">
        <f>IF($J46="","",IFERROR(VLOOKUP($J46,'Vehículos'!$A$5:$H$104,3,FALSE),""))</f>
        <v/>
      </c>
      <c r="L46" s="57">
        <f>IF(OR($H46="",$K46=""),"",$K46-$H46)</f>
        <v/>
      </c>
      <c r="M46" s="54" t="n"/>
      <c r="N46" s="58">
        <f>IF(OR($J46="",$M46=""),"",IFERROR(IF(OR(VLOOKUP($J46,'Vehículos'!$A$5:$H$104,5,FALSE)="",VLOOKUP($J46,'Vehículos'!$A$5:$H$104,6,FALSE)=""),"",VLOOKUP($J46,'Vehículos'!$A$5:$H$104,5,FALSE)+$M46*VLOOKUP($J46,'Vehículos'!$A$5:$H$104,6,FALSE)),""))</f>
        <v/>
      </c>
      <c r="O46" s="33">
        <f>IF($J46="","",IFERROR(VLOOKUP($J46,'Vehículos'!$A$5:$H$104,4,FALSE),""))</f>
        <v/>
      </c>
      <c r="P46" s="20" t="n"/>
      <c r="Q46" s="20" t="n"/>
      <c r="R46" s="59">
        <f>IF(OR($E46="",$F46="",$G46=""),"",IFERROR($E46+$F46+$G46/24,""))</f>
        <v/>
      </c>
      <c r="S46" s="33">
        <f>IF($A46="","",IF($Q46="Cancelada","No aplicable: cancelada",IF($J46="","Revisar: sin vehículo",IF($K46="","Revisar: vehículo no encontrado",IF($H46="","Revisar: faltan personas",IF($K46&lt;$H46,"Revisar: capacidad insuficiente",IF(SUMPRODUCT(($J$5:$J$124=$J46)*($A$5:$A$124&lt;&gt;$A46)*($Q$5:$Q$124&lt;&gt;"Cancelada")*($E$5:$E$124&lt;&gt;"")*($F$5:$F$124&lt;&gt;"")*($R$5:$R$124&gt;($E46+$F46))*(($E$5:$E$124+$F$5:$F$124)&lt;$R46))&gt;0,"Revisar: solapamiento de horario",IF(AND($I46="Accesibilidad",IFERROR(VLOOKUP($J46,'Vehículos'!$A$5:$H$104,7,FALSE),"No")&lt;&gt;"Sí"),"Revisar: accesibilidad",IF(IFERROR(VLOOKUP($J46,'Vehículos'!$A$5:$H$104,8,FALSE),"")&lt;&gt;"Disponible","Revisar: disponibilidad",IF(IFERROR($H46/$K46,0)&gt;=$F$2,"Comprobar: ocupación alta","Correcto"))))))))))</f>
        <v/>
      </c>
      <c r="X46">
        <f>IF('Vehículos'!$A$46="","",'Vehículos'!$A$46)</f>
        <v/>
      </c>
    </row>
    <row r="47" ht="30" customHeight="1">
      <c r="A47" s="20" t="n"/>
      <c r="B47" s="21" t="n"/>
      <c r="C47" s="21" t="n"/>
      <c r="D47" s="21" t="n"/>
      <c r="E47" s="50" t="n"/>
      <c r="F47" s="51" t="n"/>
      <c r="G47" s="24" t="n"/>
      <c r="H47" s="52" t="n"/>
      <c r="I47" s="21" t="n"/>
      <c r="J47" s="20" t="n"/>
      <c r="K47" s="53">
        <f>IF($J47="","",IFERROR(VLOOKUP($J47,'Vehículos'!$A$5:$H$104,3,FALSE),""))</f>
        <v/>
      </c>
      <c r="L47" s="53">
        <f>IF(OR($H47="",$K47=""),"",$K47-$H47)</f>
        <v/>
      </c>
      <c r="M47" s="54" t="n"/>
      <c r="N47" s="55">
        <f>IF(OR($J47="",$M47=""),"",IFERROR(IF(OR(VLOOKUP($J47,'Vehículos'!$A$5:$H$104,5,FALSE)="",VLOOKUP($J47,'Vehículos'!$A$5:$H$104,6,FALSE)=""),"",VLOOKUP($J47,'Vehículos'!$A$5:$H$104,5,FALSE)+$M47*VLOOKUP($J47,'Vehículos'!$A$5:$H$104,6,FALSE)),""))</f>
        <v/>
      </c>
      <c r="O47" s="29">
        <f>IF($J47="","",IFERROR(VLOOKUP($J47,'Vehículos'!$A$5:$H$104,4,FALSE),""))</f>
        <v/>
      </c>
      <c r="P47" s="20" t="n"/>
      <c r="Q47" s="20" t="n"/>
      <c r="R47" s="56">
        <f>IF(OR($E47="",$F47="",$G47=""),"",IFERROR($E47+$F47+$G47/24,""))</f>
        <v/>
      </c>
      <c r="S47" s="29">
        <f>IF($A47="","",IF($Q47="Cancelada","No aplicable: cancelada",IF($J47="","Revisar: sin vehículo",IF($K47="","Revisar: vehículo no encontrado",IF($H47="","Revisar: faltan personas",IF($K47&lt;$H47,"Revisar: capacidad insuficiente",IF(SUMPRODUCT(($J$5:$J$124=$J47)*($A$5:$A$124&lt;&gt;$A47)*($Q$5:$Q$124&lt;&gt;"Cancelada")*($E$5:$E$124&lt;&gt;"")*($F$5:$F$124&lt;&gt;"")*($R$5:$R$124&gt;($E47+$F47))*(($E$5:$E$124+$F$5:$F$124)&lt;$R47))&gt;0,"Revisar: solapamiento de horario",IF(AND($I47="Accesibilidad",IFERROR(VLOOKUP($J47,'Vehículos'!$A$5:$H$104,7,FALSE),"No")&lt;&gt;"Sí"),"Revisar: accesibilidad",IF(IFERROR(VLOOKUP($J47,'Vehículos'!$A$5:$H$104,8,FALSE),"")&lt;&gt;"Disponible","Revisar: disponibilidad",IF(IFERROR($H47/$K47,0)&gt;=$F$2,"Comprobar: ocupación alta","Correcto"))))))))))</f>
        <v/>
      </c>
      <c r="X47">
        <f>IF('Vehículos'!$A$47="","",'Vehículos'!$A$47)</f>
        <v/>
      </c>
    </row>
    <row r="48" ht="30" customHeight="1">
      <c r="A48" s="20" t="n"/>
      <c r="B48" s="21" t="n"/>
      <c r="C48" s="21" t="n"/>
      <c r="D48" s="21" t="n"/>
      <c r="E48" s="50" t="n"/>
      <c r="F48" s="51" t="n"/>
      <c r="G48" s="24" t="n"/>
      <c r="H48" s="52" t="n"/>
      <c r="I48" s="21" t="n"/>
      <c r="J48" s="20" t="n"/>
      <c r="K48" s="57">
        <f>IF($J48="","",IFERROR(VLOOKUP($J48,'Vehículos'!$A$5:$H$104,3,FALSE),""))</f>
        <v/>
      </c>
      <c r="L48" s="57">
        <f>IF(OR($H48="",$K48=""),"",$K48-$H48)</f>
        <v/>
      </c>
      <c r="M48" s="54" t="n"/>
      <c r="N48" s="58">
        <f>IF(OR($J48="",$M48=""),"",IFERROR(IF(OR(VLOOKUP($J48,'Vehículos'!$A$5:$H$104,5,FALSE)="",VLOOKUP($J48,'Vehículos'!$A$5:$H$104,6,FALSE)=""),"",VLOOKUP($J48,'Vehículos'!$A$5:$H$104,5,FALSE)+$M48*VLOOKUP($J48,'Vehículos'!$A$5:$H$104,6,FALSE)),""))</f>
        <v/>
      </c>
      <c r="O48" s="33">
        <f>IF($J48="","",IFERROR(VLOOKUP($J48,'Vehículos'!$A$5:$H$104,4,FALSE),""))</f>
        <v/>
      </c>
      <c r="P48" s="20" t="n"/>
      <c r="Q48" s="20" t="n"/>
      <c r="R48" s="59">
        <f>IF(OR($E48="",$F48="",$G48=""),"",IFERROR($E48+$F48+$G48/24,""))</f>
        <v/>
      </c>
      <c r="S48" s="33">
        <f>IF($A48="","",IF($Q48="Cancelada","No aplicable: cancelada",IF($J48="","Revisar: sin vehículo",IF($K48="","Revisar: vehículo no encontrado",IF($H48="","Revisar: faltan personas",IF($K48&lt;$H48,"Revisar: capacidad insuficiente",IF(SUMPRODUCT(($J$5:$J$124=$J48)*($A$5:$A$124&lt;&gt;$A48)*($Q$5:$Q$124&lt;&gt;"Cancelada")*($E$5:$E$124&lt;&gt;"")*($F$5:$F$124&lt;&gt;"")*($R$5:$R$124&gt;($E48+$F48))*(($E$5:$E$124+$F$5:$F$124)&lt;$R48))&gt;0,"Revisar: solapamiento de horario",IF(AND($I48="Accesibilidad",IFERROR(VLOOKUP($J48,'Vehículos'!$A$5:$H$104,7,FALSE),"No")&lt;&gt;"Sí"),"Revisar: accesibilidad",IF(IFERROR(VLOOKUP($J48,'Vehículos'!$A$5:$H$104,8,FALSE),"")&lt;&gt;"Disponible","Revisar: disponibilidad",IF(IFERROR($H48/$K48,0)&gt;=$F$2,"Comprobar: ocupación alta","Correcto"))))))))))</f>
        <v/>
      </c>
      <c r="X48">
        <f>IF('Vehículos'!$A$48="","",'Vehículos'!$A$48)</f>
        <v/>
      </c>
    </row>
    <row r="49" ht="30" customHeight="1">
      <c r="A49" s="20" t="n"/>
      <c r="B49" s="21" t="n"/>
      <c r="C49" s="21" t="n"/>
      <c r="D49" s="21" t="n"/>
      <c r="E49" s="50" t="n"/>
      <c r="F49" s="51" t="n"/>
      <c r="G49" s="24" t="n"/>
      <c r="H49" s="52" t="n"/>
      <c r="I49" s="21" t="n"/>
      <c r="J49" s="20" t="n"/>
      <c r="K49" s="53">
        <f>IF($J49="","",IFERROR(VLOOKUP($J49,'Vehículos'!$A$5:$H$104,3,FALSE),""))</f>
        <v/>
      </c>
      <c r="L49" s="53">
        <f>IF(OR($H49="",$K49=""),"",$K49-$H49)</f>
        <v/>
      </c>
      <c r="M49" s="54" t="n"/>
      <c r="N49" s="55">
        <f>IF(OR($J49="",$M49=""),"",IFERROR(IF(OR(VLOOKUP($J49,'Vehículos'!$A$5:$H$104,5,FALSE)="",VLOOKUP($J49,'Vehículos'!$A$5:$H$104,6,FALSE)=""),"",VLOOKUP($J49,'Vehículos'!$A$5:$H$104,5,FALSE)+$M49*VLOOKUP($J49,'Vehículos'!$A$5:$H$104,6,FALSE)),""))</f>
        <v/>
      </c>
      <c r="O49" s="29">
        <f>IF($J49="","",IFERROR(VLOOKUP($J49,'Vehículos'!$A$5:$H$104,4,FALSE),""))</f>
        <v/>
      </c>
      <c r="P49" s="20" t="n"/>
      <c r="Q49" s="20" t="n"/>
      <c r="R49" s="56">
        <f>IF(OR($E49="",$F49="",$G49=""),"",IFERROR($E49+$F49+$G49/24,""))</f>
        <v/>
      </c>
      <c r="S49" s="29">
        <f>IF($A49="","",IF($Q49="Cancelada","No aplicable: cancelada",IF($J49="","Revisar: sin vehículo",IF($K49="","Revisar: vehículo no encontrado",IF($H49="","Revisar: faltan personas",IF($K49&lt;$H49,"Revisar: capacidad insuficiente",IF(SUMPRODUCT(($J$5:$J$124=$J49)*($A$5:$A$124&lt;&gt;$A49)*($Q$5:$Q$124&lt;&gt;"Cancelada")*($E$5:$E$124&lt;&gt;"")*($F$5:$F$124&lt;&gt;"")*($R$5:$R$124&gt;($E49+$F49))*(($E$5:$E$124+$F$5:$F$124)&lt;$R49))&gt;0,"Revisar: solapamiento de horario",IF(AND($I49="Accesibilidad",IFERROR(VLOOKUP($J49,'Vehículos'!$A$5:$H$104,7,FALSE),"No")&lt;&gt;"Sí"),"Revisar: accesibilidad",IF(IFERROR(VLOOKUP($J49,'Vehículos'!$A$5:$H$104,8,FALSE),"")&lt;&gt;"Disponible","Revisar: disponibilidad",IF(IFERROR($H49/$K49,0)&gt;=$F$2,"Comprobar: ocupación alta","Correcto"))))))))))</f>
        <v/>
      </c>
      <c r="X49">
        <f>IF('Vehículos'!$A$49="","",'Vehículos'!$A$49)</f>
        <v/>
      </c>
    </row>
    <row r="50" ht="30" customHeight="1">
      <c r="A50" s="20" t="n"/>
      <c r="B50" s="21" t="n"/>
      <c r="C50" s="21" t="n"/>
      <c r="D50" s="21" t="n"/>
      <c r="E50" s="50" t="n"/>
      <c r="F50" s="51" t="n"/>
      <c r="G50" s="24" t="n"/>
      <c r="H50" s="52" t="n"/>
      <c r="I50" s="21" t="n"/>
      <c r="J50" s="20" t="n"/>
      <c r="K50" s="57">
        <f>IF($J50="","",IFERROR(VLOOKUP($J50,'Vehículos'!$A$5:$H$104,3,FALSE),""))</f>
        <v/>
      </c>
      <c r="L50" s="57">
        <f>IF(OR($H50="",$K50=""),"",$K50-$H50)</f>
        <v/>
      </c>
      <c r="M50" s="54" t="n"/>
      <c r="N50" s="58">
        <f>IF(OR($J50="",$M50=""),"",IFERROR(IF(OR(VLOOKUP($J50,'Vehículos'!$A$5:$H$104,5,FALSE)="",VLOOKUP($J50,'Vehículos'!$A$5:$H$104,6,FALSE)=""),"",VLOOKUP($J50,'Vehículos'!$A$5:$H$104,5,FALSE)+$M50*VLOOKUP($J50,'Vehículos'!$A$5:$H$104,6,FALSE)),""))</f>
        <v/>
      </c>
      <c r="O50" s="33">
        <f>IF($J50="","",IFERROR(VLOOKUP($J50,'Vehículos'!$A$5:$H$104,4,FALSE),""))</f>
        <v/>
      </c>
      <c r="P50" s="20" t="n"/>
      <c r="Q50" s="20" t="n"/>
      <c r="R50" s="59">
        <f>IF(OR($E50="",$F50="",$G50=""),"",IFERROR($E50+$F50+$G50/24,""))</f>
        <v/>
      </c>
      <c r="S50" s="33">
        <f>IF($A50="","",IF($Q50="Cancelada","No aplicable: cancelada",IF($J50="","Revisar: sin vehículo",IF($K50="","Revisar: vehículo no encontrado",IF($H50="","Revisar: faltan personas",IF($K50&lt;$H50,"Revisar: capacidad insuficiente",IF(SUMPRODUCT(($J$5:$J$124=$J50)*($A$5:$A$124&lt;&gt;$A50)*($Q$5:$Q$124&lt;&gt;"Cancelada")*($E$5:$E$124&lt;&gt;"")*($F$5:$F$124&lt;&gt;"")*($R$5:$R$124&gt;($E50+$F50))*(($E$5:$E$124+$F$5:$F$124)&lt;$R50))&gt;0,"Revisar: solapamiento de horario",IF(AND($I50="Accesibilidad",IFERROR(VLOOKUP($J50,'Vehículos'!$A$5:$H$104,7,FALSE),"No")&lt;&gt;"Sí"),"Revisar: accesibilidad",IF(IFERROR(VLOOKUP($J50,'Vehículos'!$A$5:$H$104,8,FALSE),"")&lt;&gt;"Disponible","Revisar: disponibilidad",IF(IFERROR($H50/$K50,0)&gt;=$F$2,"Comprobar: ocupación alta","Correcto"))))))))))</f>
        <v/>
      </c>
      <c r="X50">
        <f>IF('Vehículos'!$A$50="","",'Vehículos'!$A$50)</f>
        <v/>
      </c>
    </row>
    <row r="51" ht="30" customHeight="1">
      <c r="A51" s="20" t="n"/>
      <c r="B51" s="21" t="n"/>
      <c r="C51" s="21" t="n"/>
      <c r="D51" s="21" t="n"/>
      <c r="E51" s="50" t="n"/>
      <c r="F51" s="51" t="n"/>
      <c r="G51" s="24" t="n"/>
      <c r="H51" s="52" t="n"/>
      <c r="I51" s="21" t="n"/>
      <c r="J51" s="20" t="n"/>
      <c r="K51" s="53">
        <f>IF($J51="","",IFERROR(VLOOKUP($J51,'Vehículos'!$A$5:$H$104,3,FALSE),""))</f>
        <v/>
      </c>
      <c r="L51" s="53">
        <f>IF(OR($H51="",$K51=""),"",$K51-$H51)</f>
        <v/>
      </c>
      <c r="M51" s="54" t="n"/>
      <c r="N51" s="55">
        <f>IF(OR($J51="",$M51=""),"",IFERROR(IF(OR(VLOOKUP($J51,'Vehículos'!$A$5:$H$104,5,FALSE)="",VLOOKUP($J51,'Vehículos'!$A$5:$H$104,6,FALSE)=""),"",VLOOKUP($J51,'Vehículos'!$A$5:$H$104,5,FALSE)+$M51*VLOOKUP($J51,'Vehículos'!$A$5:$H$104,6,FALSE)),""))</f>
        <v/>
      </c>
      <c r="O51" s="29">
        <f>IF($J51="","",IFERROR(VLOOKUP($J51,'Vehículos'!$A$5:$H$104,4,FALSE),""))</f>
        <v/>
      </c>
      <c r="P51" s="20" t="n"/>
      <c r="Q51" s="20" t="n"/>
      <c r="R51" s="56">
        <f>IF(OR($E51="",$F51="",$G51=""),"",IFERROR($E51+$F51+$G51/24,""))</f>
        <v/>
      </c>
      <c r="S51" s="29">
        <f>IF($A51="","",IF($Q51="Cancelada","No aplicable: cancelada",IF($J51="","Revisar: sin vehículo",IF($K51="","Revisar: vehículo no encontrado",IF($H51="","Revisar: faltan personas",IF($K51&lt;$H51,"Revisar: capacidad insuficiente",IF(SUMPRODUCT(($J$5:$J$124=$J51)*($A$5:$A$124&lt;&gt;$A51)*($Q$5:$Q$124&lt;&gt;"Cancelada")*($E$5:$E$124&lt;&gt;"")*($F$5:$F$124&lt;&gt;"")*($R$5:$R$124&gt;($E51+$F51))*(($E$5:$E$124+$F$5:$F$124)&lt;$R51))&gt;0,"Revisar: solapamiento de horario",IF(AND($I51="Accesibilidad",IFERROR(VLOOKUP($J51,'Vehículos'!$A$5:$H$104,7,FALSE),"No")&lt;&gt;"Sí"),"Revisar: accesibilidad",IF(IFERROR(VLOOKUP($J51,'Vehículos'!$A$5:$H$104,8,FALSE),"")&lt;&gt;"Disponible","Revisar: disponibilidad",IF(IFERROR($H51/$K51,0)&gt;=$F$2,"Comprobar: ocupación alta","Correcto"))))))))))</f>
        <v/>
      </c>
      <c r="X51">
        <f>IF('Vehículos'!$A$51="","",'Vehículos'!$A$51)</f>
        <v/>
      </c>
    </row>
    <row r="52" ht="30" customHeight="1">
      <c r="A52" s="20" t="n"/>
      <c r="B52" s="21" t="n"/>
      <c r="C52" s="21" t="n"/>
      <c r="D52" s="21" t="n"/>
      <c r="E52" s="50" t="n"/>
      <c r="F52" s="51" t="n"/>
      <c r="G52" s="24" t="n"/>
      <c r="H52" s="52" t="n"/>
      <c r="I52" s="21" t="n"/>
      <c r="J52" s="20" t="n"/>
      <c r="K52" s="57">
        <f>IF($J52="","",IFERROR(VLOOKUP($J52,'Vehículos'!$A$5:$H$104,3,FALSE),""))</f>
        <v/>
      </c>
      <c r="L52" s="57">
        <f>IF(OR($H52="",$K52=""),"",$K52-$H52)</f>
        <v/>
      </c>
      <c r="M52" s="54" t="n"/>
      <c r="N52" s="58">
        <f>IF(OR($J52="",$M52=""),"",IFERROR(IF(OR(VLOOKUP($J52,'Vehículos'!$A$5:$H$104,5,FALSE)="",VLOOKUP($J52,'Vehículos'!$A$5:$H$104,6,FALSE)=""),"",VLOOKUP($J52,'Vehículos'!$A$5:$H$104,5,FALSE)+$M52*VLOOKUP($J52,'Vehículos'!$A$5:$H$104,6,FALSE)),""))</f>
        <v/>
      </c>
      <c r="O52" s="33">
        <f>IF($J52="","",IFERROR(VLOOKUP($J52,'Vehículos'!$A$5:$H$104,4,FALSE),""))</f>
        <v/>
      </c>
      <c r="P52" s="20" t="n"/>
      <c r="Q52" s="20" t="n"/>
      <c r="R52" s="59">
        <f>IF(OR($E52="",$F52="",$G52=""),"",IFERROR($E52+$F52+$G52/24,""))</f>
        <v/>
      </c>
      <c r="S52" s="33">
        <f>IF($A52="","",IF($Q52="Cancelada","No aplicable: cancelada",IF($J52="","Revisar: sin vehículo",IF($K52="","Revisar: vehículo no encontrado",IF($H52="","Revisar: faltan personas",IF($K52&lt;$H52,"Revisar: capacidad insuficiente",IF(SUMPRODUCT(($J$5:$J$124=$J52)*($A$5:$A$124&lt;&gt;$A52)*($Q$5:$Q$124&lt;&gt;"Cancelada")*($E$5:$E$124&lt;&gt;"")*($F$5:$F$124&lt;&gt;"")*($R$5:$R$124&gt;($E52+$F52))*(($E$5:$E$124+$F$5:$F$124)&lt;$R52))&gt;0,"Revisar: solapamiento de horario",IF(AND($I52="Accesibilidad",IFERROR(VLOOKUP($J52,'Vehículos'!$A$5:$H$104,7,FALSE),"No")&lt;&gt;"Sí"),"Revisar: accesibilidad",IF(IFERROR(VLOOKUP($J52,'Vehículos'!$A$5:$H$104,8,FALSE),"")&lt;&gt;"Disponible","Revisar: disponibilidad",IF(IFERROR($H52/$K52,0)&gt;=$F$2,"Comprobar: ocupación alta","Correcto"))))))))))</f>
        <v/>
      </c>
      <c r="X52">
        <f>IF('Vehículos'!$A$52="","",'Vehículos'!$A$52)</f>
        <v/>
      </c>
    </row>
    <row r="53" ht="30" customHeight="1">
      <c r="A53" s="20" t="n"/>
      <c r="B53" s="21" t="n"/>
      <c r="C53" s="21" t="n"/>
      <c r="D53" s="21" t="n"/>
      <c r="E53" s="50" t="n"/>
      <c r="F53" s="51" t="n"/>
      <c r="G53" s="24" t="n"/>
      <c r="H53" s="52" t="n"/>
      <c r="I53" s="21" t="n"/>
      <c r="J53" s="20" t="n"/>
      <c r="K53" s="53">
        <f>IF($J53="","",IFERROR(VLOOKUP($J53,'Vehículos'!$A$5:$H$104,3,FALSE),""))</f>
        <v/>
      </c>
      <c r="L53" s="53">
        <f>IF(OR($H53="",$K53=""),"",$K53-$H53)</f>
        <v/>
      </c>
      <c r="M53" s="54" t="n"/>
      <c r="N53" s="55">
        <f>IF(OR($J53="",$M53=""),"",IFERROR(IF(OR(VLOOKUP($J53,'Vehículos'!$A$5:$H$104,5,FALSE)="",VLOOKUP($J53,'Vehículos'!$A$5:$H$104,6,FALSE)=""),"",VLOOKUP($J53,'Vehículos'!$A$5:$H$104,5,FALSE)+$M53*VLOOKUP($J53,'Vehículos'!$A$5:$H$104,6,FALSE)),""))</f>
        <v/>
      </c>
      <c r="O53" s="29">
        <f>IF($J53="","",IFERROR(VLOOKUP($J53,'Vehículos'!$A$5:$H$104,4,FALSE),""))</f>
        <v/>
      </c>
      <c r="P53" s="20" t="n"/>
      <c r="Q53" s="20" t="n"/>
      <c r="R53" s="56">
        <f>IF(OR($E53="",$F53="",$G53=""),"",IFERROR($E53+$F53+$G53/24,""))</f>
        <v/>
      </c>
      <c r="S53" s="29">
        <f>IF($A53="","",IF($Q53="Cancelada","No aplicable: cancelada",IF($J53="","Revisar: sin vehículo",IF($K53="","Revisar: vehículo no encontrado",IF($H53="","Revisar: faltan personas",IF($K53&lt;$H53,"Revisar: capacidad insuficiente",IF(SUMPRODUCT(($J$5:$J$124=$J53)*($A$5:$A$124&lt;&gt;$A53)*($Q$5:$Q$124&lt;&gt;"Cancelada")*($E$5:$E$124&lt;&gt;"")*($F$5:$F$124&lt;&gt;"")*($R$5:$R$124&gt;($E53+$F53))*(($E$5:$E$124+$F$5:$F$124)&lt;$R53))&gt;0,"Revisar: solapamiento de horario",IF(AND($I53="Accesibilidad",IFERROR(VLOOKUP($J53,'Vehículos'!$A$5:$H$104,7,FALSE),"No")&lt;&gt;"Sí"),"Revisar: accesibilidad",IF(IFERROR(VLOOKUP($J53,'Vehículos'!$A$5:$H$104,8,FALSE),"")&lt;&gt;"Disponible","Revisar: disponibilidad",IF(IFERROR($H53/$K53,0)&gt;=$F$2,"Comprobar: ocupación alta","Correcto"))))))))))</f>
        <v/>
      </c>
      <c r="X53">
        <f>IF('Vehículos'!$A$53="","",'Vehículos'!$A$53)</f>
        <v/>
      </c>
    </row>
    <row r="54" ht="30" customHeight="1">
      <c r="A54" s="20" t="n"/>
      <c r="B54" s="21" t="n"/>
      <c r="C54" s="21" t="n"/>
      <c r="D54" s="21" t="n"/>
      <c r="E54" s="50" t="n"/>
      <c r="F54" s="51" t="n"/>
      <c r="G54" s="24" t="n"/>
      <c r="H54" s="52" t="n"/>
      <c r="I54" s="21" t="n"/>
      <c r="J54" s="20" t="n"/>
      <c r="K54" s="57">
        <f>IF($J54="","",IFERROR(VLOOKUP($J54,'Vehículos'!$A$5:$H$104,3,FALSE),""))</f>
        <v/>
      </c>
      <c r="L54" s="57">
        <f>IF(OR($H54="",$K54=""),"",$K54-$H54)</f>
        <v/>
      </c>
      <c r="M54" s="54" t="n"/>
      <c r="N54" s="58">
        <f>IF(OR($J54="",$M54=""),"",IFERROR(IF(OR(VLOOKUP($J54,'Vehículos'!$A$5:$H$104,5,FALSE)="",VLOOKUP($J54,'Vehículos'!$A$5:$H$104,6,FALSE)=""),"",VLOOKUP($J54,'Vehículos'!$A$5:$H$104,5,FALSE)+$M54*VLOOKUP($J54,'Vehículos'!$A$5:$H$104,6,FALSE)),""))</f>
        <v/>
      </c>
      <c r="O54" s="33">
        <f>IF($J54="","",IFERROR(VLOOKUP($J54,'Vehículos'!$A$5:$H$104,4,FALSE),""))</f>
        <v/>
      </c>
      <c r="P54" s="20" t="n"/>
      <c r="Q54" s="20" t="n"/>
      <c r="R54" s="59">
        <f>IF(OR($E54="",$F54="",$G54=""),"",IFERROR($E54+$F54+$G54/24,""))</f>
        <v/>
      </c>
      <c r="S54" s="33">
        <f>IF($A54="","",IF($Q54="Cancelada","No aplicable: cancelada",IF($J54="","Revisar: sin vehículo",IF($K54="","Revisar: vehículo no encontrado",IF($H54="","Revisar: faltan personas",IF($K54&lt;$H54,"Revisar: capacidad insuficiente",IF(SUMPRODUCT(($J$5:$J$124=$J54)*($A$5:$A$124&lt;&gt;$A54)*($Q$5:$Q$124&lt;&gt;"Cancelada")*($E$5:$E$124&lt;&gt;"")*($F$5:$F$124&lt;&gt;"")*($R$5:$R$124&gt;($E54+$F54))*(($E$5:$E$124+$F$5:$F$124)&lt;$R54))&gt;0,"Revisar: solapamiento de horario",IF(AND($I54="Accesibilidad",IFERROR(VLOOKUP($J54,'Vehículos'!$A$5:$H$104,7,FALSE),"No")&lt;&gt;"Sí"),"Revisar: accesibilidad",IF(IFERROR(VLOOKUP($J54,'Vehículos'!$A$5:$H$104,8,FALSE),"")&lt;&gt;"Disponible","Revisar: disponibilidad",IF(IFERROR($H54/$K54,0)&gt;=$F$2,"Comprobar: ocupación alta","Correcto"))))))))))</f>
        <v/>
      </c>
      <c r="X54">
        <f>IF('Vehículos'!$A$54="","",'Vehículos'!$A$54)</f>
        <v/>
      </c>
    </row>
    <row r="55" ht="30" customHeight="1">
      <c r="A55" s="20" t="n"/>
      <c r="B55" s="21" t="n"/>
      <c r="C55" s="21" t="n"/>
      <c r="D55" s="21" t="n"/>
      <c r="E55" s="50" t="n"/>
      <c r="F55" s="51" t="n"/>
      <c r="G55" s="24" t="n"/>
      <c r="H55" s="52" t="n"/>
      <c r="I55" s="21" t="n"/>
      <c r="J55" s="20" t="n"/>
      <c r="K55" s="53">
        <f>IF($J55="","",IFERROR(VLOOKUP($J55,'Vehículos'!$A$5:$H$104,3,FALSE),""))</f>
        <v/>
      </c>
      <c r="L55" s="53">
        <f>IF(OR($H55="",$K55=""),"",$K55-$H55)</f>
        <v/>
      </c>
      <c r="M55" s="54" t="n"/>
      <c r="N55" s="55">
        <f>IF(OR($J55="",$M55=""),"",IFERROR(IF(OR(VLOOKUP($J55,'Vehículos'!$A$5:$H$104,5,FALSE)="",VLOOKUP($J55,'Vehículos'!$A$5:$H$104,6,FALSE)=""),"",VLOOKUP($J55,'Vehículos'!$A$5:$H$104,5,FALSE)+$M55*VLOOKUP($J55,'Vehículos'!$A$5:$H$104,6,FALSE)),""))</f>
        <v/>
      </c>
      <c r="O55" s="29">
        <f>IF($J55="","",IFERROR(VLOOKUP($J55,'Vehículos'!$A$5:$H$104,4,FALSE),""))</f>
        <v/>
      </c>
      <c r="P55" s="20" t="n"/>
      <c r="Q55" s="20" t="n"/>
      <c r="R55" s="56">
        <f>IF(OR($E55="",$F55="",$G55=""),"",IFERROR($E55+$F55+$G55/24,""))</f>
        <v/>
      </c>
      <c r="S55" s="29">
        <f>IF($A55="","",IF($Q55="Cancelada","No aplicable: cancelada",IF($J55="","Revisar: sin vehículo",IF($K55="","Revisar: vehículo no encontrado",IF($H55="","Revisar: faltan personas",IF($K55&lt;$H55,"Revisar: capacidad insuficiente",IF(SUMPRODUCT(($J$5:$J$124=$J55)*($A$5:$A$124&lt;&gt;$A55)*($Q$5:$Q$124&lt;&gt;"Cancelada")*($E$5:$E$124&lt;&gt;"")*($F$5:$F$124&lt;&gt;"")*($R$5:$R$124&gt;($E55+$F55))*(($E$5:$E$124+$F$5:$F$124)&lt;$R55))&gt;0,"Revisar: solapamiento de horario",IF(AND($I55="Accesibilidad",IFERROR(VLOOKUP($J55,'Vehículos'!$A$5:$H$104,7,FALSE),"No")&lt;&gt;"Sí"),"Revisar: accesibilidad",IF(IFERROR(VLOOKUP($J55,'Vehículos'!$A$5:$H$104,8,FALSE),"")&lt;&gt;"Disponible","Revisar: disponibilidad",IF(IFERROR($H55/$K55,0)&gt;=$F$2,"Comprobar: ocupación alta","Correcto"))))))))))</f>
        <v/>
      </c>
      <c r="X55">
        <f>IF('Vehículos'!$A$55="","",'Vehículos'!$A$55)</f>
        <v/>
      </c>
    </row>
    <row r="56" ht="30" customHeight="1">
      <c r="A56" s="20" t="n"/>
      <c r="B56" s="21" t="n"/>
      <c r="C56" s="21" t="n"/>
      <c r="D56" s="21" t="n"/>
      <c r="E56" s="50" t="n"/>
      <c r="F56" s="51" t="n"/>
      <c r="G56" s="24" t="n"/>
      <c r="H56" s="52" t="n"/>
      <c r="I56" s="21" t="n"/>
      <c r="J56" s="20" t="n"/>
      <c r="K56" s="57">
        <f>IF($J56="","",IFERROR(VLOOKUP($J56,'Vehículos'!$A$5:$H$104,3,FALSE),""))</f>
        <v/>
      </c>
      <c r="L56" s="57">
        <f>IF(OR($H56="",$K56=""),"",$K56-$H56)</f>
        <v/>
      </c>
      <c r="M56" s="54" t="n"/>
      <c r="N56" s="58">
        <f>IF(OR($J56="",$M56=""),"",IFERROR(IF(OR(VLOOKUP($J56,'Vehículos'!$A$5:$H$104,5,FALSE)="",VLOOKUP($J56,'Vehículos'!$A$5:$H$104,6,FALSE)=""),"",VLOOKUP($J56,'Vehículos'!$A$5:$H$104,5,FALSE)+$M56*VLOOKUP($J56,'Vehículos'!$A$5:$H$104,6,FALSE)),""))</f>
        <v/>
      </c>
      <c r="O56" s="33">
        <f>IF($J56="","",IFERROR(VLOOKUP($J56,'Vehículos'!$A$5:$H$104,4,FALSE),""))</f>
        <v/>
      </c>
      <c r="P56" s="20" t="n"/>
      <c r="Q56" s="20" t="n"/>
      <c r="R56" s="59">
        <f>IF(OR($E56="",$F56="",$G56=""),"",IFERROR($E56+$F56+$G56/24,""))</f>
        <v/>
      </c>
      <c r="S56" s="33">
        <f>IF($A56="","",IF($Q56="Cancelada","No aplicable: cancelada",IF($J56="","Revisar: sin vehículo",IF($K56="","Revisar: vehículo no encontrado",IF($H56="","Revisar: faltan personas",IF($K56&lt;$H56,"Revisar: capacidad insuficiente",IF(SUMPRODUCT(($J$5:$J$124=$J56)*($A$5:$A$124&lt;&gt;$A56)*($Q$5:$Q$124&lt;&gt;"Cancelada")*($E$5:$E$124&lt;&gt;"")*($F$5:$F$124&lt;&gt;"")*($R$5:$R$124&gt;($E56+$F56))*(($E$5:$E$124+$F$5:$F$124)&lt;$R56))&gt;0,"Revisar: solapamiento de horario",IF(AND($I56="Accesibilidad",IFERROR(VLOOKUP($J56,'Vehículos'!$A$5:$H$104,7,FALSE),"No")&lt;&gt;"Sí"),"Revisar: accesibilidad",IF(IFERROR(VLOOKUP($J56,'Vehículos'!$A$5:$H$104,8,FALSE),"")&lt;&gt;"Disponible","Revisar: disponibilidad",IF(IFERROR($H56/$K56,0)&gt;=$F$2,"Comprobar: ocupación alta","Correcto"))))))))))</f>
        <v/>
      </c>
      <c r="X56">
        <f>IF('Vehículos'!$A$56="","",'Vehículos'!$A$56)</f>
        <v/>
      </c>
    </row>
    <row r="57" ht="30" customHeight="1">
      <c r="A57" s="20" t="n"/>
      <c r="B57" s="21" t="n"/>
      <c r="C57" s="21" t="n"/>
      <c r="D57" s="21" t="n"/>
      <c r="E57" s="50" t="n"/>
      <c r="F57" s="51" t="n"/>
      <c r="G57" s="24" t="n"/>
      <c r="H57" s="52" t="n"/>
      <c r="I57" s="21" t="n"/>
      <c r="J57" s="20" t="n"/>
      <c r="K57" s="53">
        <f>IF($J57="","",IFERROR(VLOOKUP($J57,'Vehículos'!$A$5:$H$104,3,FALSE),""))</f>
        <v/>
      </c>
      <c r="L57" s="53">
        <f>IF(OR($H57="",$K57=""),"",$K57-$H57)</f>
        <v/>
      </c>
      <c r="M57" s="54" t="n"/>
      <c r="N57" s="55">
        <f>IF(OR($J57="",$M57=""),"",IFERROR(IF(OR(VLOOKUP($J57,'Vehículos'!$A$5:$H$104,5,FALSE)="",VLOOKUP($J57,'Vehículos'!$A$5:$H$104,6,FALSE)=""),"",VLOOKUP($J57,'Vehículos'!$A$5:$H$104,5,FALSE)+$M57*VLOOKUP($J57,'Vehículos'!$A$5:$H$104,6,FALSE)),""))</f>
        <v/>
      </c>
      <c r="O57" s="29">
        <f>IF($J57="","",IFERROR(VLOOKUP($J57,'Vehículos'!$A$5:$H$104,4,FALSE),""))</f>
        <v/>
      </c>
      <c r="P57" s="20" t="n"/>
      <c r="Q57" s="20" t="n"/>
      <c r="R57" s="56">
        <f>IF(OR($E57="",$F57="",$G57=""),"",IFERROR($E57+$F57+$G57/24,""))</f>
        <v/>
      </c>
      <c r="S57" s="29">
        <f>IF($A57="","",IF($Q57="Cancelada","No aplicable: cancelada",IF($J57="","Revisar: sin vehículo",IF($K57="","Revisar: vehículo no encontrado",IF($H57="","Revisar: faltan personas",IF($K57&lt;$H57,"Revisar: capacidad insuficiente",IF(SUMPRODUCT(($J$5:$J$124=$J57)*($A$5:$A$124&lt;&gt;$A57)*($Q$5:$Q$124&lt;&gt;"Cancelada")*($E$5:$E$124&lt;&gt;"")*($F$5:$F$124&lt;&gt;"")*($R$5:$R$124&gt;($E57+$F57))*(($E$5:$E$124+$F$5:$F$124)&lt;$R57))&gt;0,"Revisar: solapamiento de horario",IF(AND($I57="Accesibilidad",IFERROR(VLOOKUP($J57,'Vehículos'!$A$5:$H$104,7,FALSE),"No")&lt;&gt;"Sí"),"Revisar: accesibilidad",IF(IFERROR(VLOOKUP($J57,'Vehículos'!$A$5:$H$104,8,FALSE),"")&lt;&gt;"Disponible","Revisar: disponibilidad",IF(IFERROR($H57/$K57,0)&gt;=$F$2,"Comprobar: ocupación alta","Correcto"))))))))))</f>
        <v/>
      </c>
      <c r="X57">
        <f>IF('Vehículos'!$A$57="","",'Vehículos'!$A$57)</f>
        <v/>
      </c>
    </row>
    <row r="58" ht="30" customHeight="1">
      <c r="A58" s="20" t="n"/>
      <c r="B58" s="21" t="n"/>
      <c r="C58" s="21" t="n"/>
      <c r="D58" s="21" t="n"/>
      <c r="E58" s="50" t="n"/>
      <c r="F58" s="51" t="n"/>
      <c r="G58" s="24" t="n"/>
      <c r="H58" s="52" t="n"/>
      <c r="I58" s="21" t="n"/>
      <c r="J58" s="20" t="n"/>
      <c r="K58" s="57">
        <f>IF($J58="","",IFERROR(VLOOKUP($J58,'Vehículos'!$A$5:$H$104,3,FALSE),""))</f>
        <v/>
      </c>
      <c r="L58" s="57">
        <f>IF(OR($H58="",$K58=""),"",$K58-$H58)</f>
        <v/>
      </c>
      <c r="M58" s="54" t="n"/>
      <c r="N58" s="58">
        <f>IF(OR($J58="",$M58=""),"",IFERROR(IF(OR(VLOOKUP($J58,'Vehículos'!$A$5:$H$104,5,FALSE)="",VLOOKUP($J58,'Vehículos'!$A$5:$H$104,6,FALSE)=""),"",VLOOKUP($J58,'Vehículos'!$A$5:$H$104,5,FALSE)+$M58*VLOOKUP($J58,'Vehículos'!$A$5:$H$104,6,FALSE)),""))</f>
        <v/>
      </c>
      <c r="O58" s="33">
        <f>IF($J58="","",IFERROR(VLOOKUP($J58,'Vehículos'!$A$5:$H$104,4,FALSE),""))</f>
        <v/>
      </c>
      <c r="P58" s="20" t="n"/>
      <c r="Q58" s="20" t="n"/>
      <c r="R58" s="59">
        <f>IF(OR($E58="",$F58="",$G58=""),"",IFERROR($E58+$F58+$G58/24,""))</f>
        <v/>
      </c>
      <c r="S58" s="33">
        <f>IF($A58="","",IF($Q58="Cancelada","No aplicable: cancelada",IF($J58="","Revisar: sin vehículo",IF($K58="","Revisar: vehículo no encontrado",IF($H58="","Revisar: faltan personas",IF($K58&lt;$H58,"Revisar: capacidad insuficiente",IF(SUMPRODUCT(($J$5:$J$124=$J58)*($A$5:$A$124&lt;&gt;$A58)*($Q$5:$Q$124&lt;&gt;"Cancelada")*($E$5:$E$124&lt;&gt;"")*($F$5:$F$124&lt;&gt;"")*($R$5:$R$124&gt;($E58+$F58))*(($E$5:$E$124+$F$5:$F$124)&lt;$R58))&gt;0,"Revisar: solapamiento de horario",IF(AND($I58="Accesibilidad",IFERROR(VLOOKUP($J58,'Vehículos'!$A$5:$H$104,7,FALSE),"No")&lt;&gt;"Sí"),"Revisar: accesibilidad",IF(IFERROR(VLOOKUP($J58,'Vehículos'!$A$5:$H$104,8,FALSE),"")&lt;&gt;"Disponible","Revisar: disponibilidad",IF(IFERROR($H58/$K58,0)&gt;=$F$2,"Comprobar: ocupación alta","Correcto"))))))))))</f>
        <v/>
      </c>
      <c r="X58">
        <f>IF('Vehículos'!$A$58="","",'Vehículos'!$A$58)</f>
        <v/>
      </c>
    </row>
    <row r="59" ht="30" customHeight="1">
      <c r="A59" s="20" t="n"/>
      <c r="B59" s="21" t="n"/>
      <c r="C59" s="21" t="n"/>
      <c r="D59" s="21" t="n"/>
      <c r="E59" s="50" t="n"/>
      <c r="F59" s="51" t="n"/>
      <c r="G59" s="24" t="n"/>
      <c r="H59" s="52" t="n"/>
      <c r="I59" s="21" t="n"/>
      <c r="J59" s="20" t="n"/>
      <c r="K59" s="53">
        <f>IF($J59="","",IFERROR(VLOOKUP($J59,'Vehículos'!$A$5:$H$104,3,FALSE),""))</f>
        <v/>
      </c>
      <c r="L59" s="53">
        <f>IF(OR($H59="",$K59=""),"",$K59-$H59)</f>
        <v/>
      </c>
      <c r="M59" s="54" t="n"/>
      <c r="N59" s="55">
        <f>IF(OR($J59="",$M59=""),"",IFERROR(IF(OR(VLOOKUP($J59,'Vehículos'!$A$5:$H$104,5,FALSE)="",VLOOKUP($J59,'Vehículos'!$A$5:$H$104,6,FALSE)=""),"",VLOOKUP($J59,'Vehículos'!$A$5:$H$104,5,FALSE)+$M59*VLOOKUP($J59,'Vehículos'!$A$5:$H$104,6,FALSE)),""))</f>
        <v/>
      </c>
      <c r="O59" s="29">
        <f>IF($J59="","",IFERROR(VLOOKUP($J59,'Vehículos'!$A$5:$H$104,4,FALSE),""))</f>
        <v/>
      </c>
      <c r="P59" s="20" t="n"/>
      <c r="Q59" s="20" t="n"/>
      <c r="R59" s="56">
        <f>IF(OR($E59="",$F59="",$G59=""),"",IFERROR($E59+$F59+$G59/24,""))</f>
        <v/>
      </c>
      <c r="S59" s="29">
        <f>IF($A59="","",IF($Q59="Cancelada","No aplicable: cancelada",IF($J59="","Revisar: sin vehículo",IF($K59="","Revisar: vehículo no encontrado",IF($H59="","Revisar: faltan personas",IF($K59&lt;$H59,"Revisar: capacidad insuficiente",IF(SUMPRODUCT(($J$5:$J$124=$J59)*($A$5:$A$124&lt;&gt;$A59)*($Q$5:$Q$124&lt;&gt;"Cancelada")*($E$5:$E$124&lt;&gt;"")*($F$5:$F$124&lt;&gt;"")*($R$5:$R$124&gt;($E59+$F59))*(($E$5:$E$124+$F$5:$F$124)&lt;$R59))&gt;0,"Revisar: solapamiento de horario",IF(AND($I59="Accesibilidad",IFERROR(VLOOKUP($J59,'Vehículos'!$A$5:$H$104,7,FALSE),"No")&lt;&gt;"Sí"),"Revisar: accesibilidad",IF(IFERROR(VLOOKUP($J59,'Vehículos'!$A$5:$H$104,8,FALSE),"")&lt;&gt;"Disponible","Revisar: disponibilidad",IF(IFERROR($H59/$K59,0)&gt;=$F$2,"Comprobar: ocupación alta","Correcto"))))))))))</f>
        <v/>
      </c>
      <c r="X59">
        <f>IF('Vehículos'!$A$59="","",'Vehículos'!$A$59)</f>
        <v/>
      </c>
    </row>
    <row r="60" ht="30" customHeight="1">
      <c r="A60" s="20" t="n"/>
      <c r="B60" s="21" t="n"/>
      <c r="C60" s="21" t="n"/>
      <c r="D60" s="21" t="n"/>
      <c r="E60" s="50" t="n"/>
      <c r="F60" s="51" t="n"/>
      <c r="G60" s="24" t="n"/>
      <c r="H60" s="52" t="n"/>
      <c r="I60" s="21" t="n"/>
      <c r="J60" s="20" t="n"/>
      <c r="K60" s="57">
        <f>IF($J60="","",IFERROR(VLOOKUP($J60,'Vehículos'!$A$5:$H$104,3,FALSE),""))</f>
        <v/>
      </c>
      <c r="L60" s="57">
        <f>IF(OR($H60="",$K60=""),"",$K60-$H60)</f>
        <v/>
      </c>
      <c r="M60" s="54" t="n"/>
      <c r="N60" s="58">
        <f>IF(OR($J60="",$M60=""),"",IFERROR(IF(OR(VLOOKUP($J60,'Vehículos'!$A$5:$H$104,5,FALSE)="",VLOOKUP($J60,'Vehículos'!$A$5:$H$104,6,FALSE)=""),"",VLOOKUP($J60,'Vehículos'!$A$5:$H$104,5,FALSE)+$M60*VLOOKUP($J60,'Vehículos'!$A$5:$H$104,6,FALSE)),""))</f>
        <v/>
      </c>
      <c r="O60" s="33">
        <f>IF($J60="","",IFERROR(VLOOKUP($J60,'Vehículos'!$A$5:$H$104,4,FALSE),""))</f>
        <v/>
      </c>
      <c r="P60" s="20" t="n"/>
      <c r="Q60" s="20" t="n"/>
      <c r="R60" s="59">
        <f>IF(OR($E60="",$F60="",$G60=""),"",IFERROR($E60+$F60+$G60/24,""))</f>
        <v/>
      </c>
      <c r="S60" s="33">
        <f>IF($A60="","",IF($Q60="Cancelada","No aplicable: cancelada",IF($J60="","Revisar: sin vehículo",IF($K60="","Revisar: vehículo no encontrado",IF($H60="","Revisar: faltan personas",IF($K60&lt;$H60,"Revisar: capacidad insuficiente",IF(SUMPRODUCT(($J$5:$J$124=$J60)*($A$5:$A$124&lt;&gt;$A60)*($Q$5:$Q$124&lt;&gt;"Cancelada")*($E$5:$E$124&lt;&gt;"")*($F$5:$F$124&lt;&gt;"")*($R$5:$R$124&gt;($E60+$F60))*(($E$5:$E$124+$F$5:$F$124)&lt;$R60))&gt;0,"Revisar: solapamiento de horario",IF(AND($I60="Accesibilidad",IFERROR(VLOOKUP($J60,'Vehículos'!$A$5:$H$104,7,FALSE),"No")&lt;&gt;"Sí"),"Revisar: accesibilidad",IF(IFERROR(VLOOKUP($J60,'Vehículos'!$A$5:$H$104,8,FALSE),"")&lt;&gt;"Disponible","Revisar: disponibilidad",IF(IFERROR($H60/$K60,0)&gt;=$F$2,"Comprobar: ocupación alta","Correcto"))))))))))</f>
        <v/>
      </c>
      <c r="X60">
        <f>IF('Vehículos'!$A$60="","",'Vehículos'!$A$60)</f>
        <v/>
      </c>
    </row>
    <row r="61" ht="30" customHeight="1">
      <c r="A61" s="20" t="n"/>
      <c r="B61" s="21" t="n"/>
      <c r="C61" s="21" t="n"/>
      <c r="D61" s="21" t="n"/>
      <c r="E61" s="50" t="n"/>
      <c r="F61" s="51" t="n"/>
      <c r="G61" s="24" t="n"/>
      <c r="H61" s="52" t="n"/>
      <c r="I61" s="21" t="n"/>
      <c r="J61" s="20" t="n"/>
      <c r="K61" s="53">
        <f>IF($J61="","",IFERROR(VLOOKUP($J61,'Vehículos'!$A$5:$H$104,3,FALSE),""))</f>
        <v/>
      </c>
      <c r="L61" s="53">
        <f>IF(OR($H61="",$K61=""),"",$K61-$H61)</f>
        <v/>
      </c>
      <c r="M61" s="54" t="n"/>
      <c r="N61" s="55">
        <f>IF(OR($J61="",$M61=""),"",IFERROR(IF(OR(VLOOKUP($J61,'Vehículos'!$A$5:$H$104,5,FALSE)="",VLOOKUP($J61,'Vehículos'!$A$5:$H$104,6,FALSE)=""),"",VLOOKUP($J61,'Vehículos'!$A$5:$H$104,5,FALSE)+$M61*VLOOKUP($J61,'Vehículos'!$A$5:$H$104,6,FALSE)),""))</f>
        <v/>
      </c>
      <c r="O61" s="29">
        <f>IF($J61="","",IFERROR(VLOOKUP($J61,'Vehículos'!$A$5:$H$104,4,FALSE),""))</f>
        <v/>
      </c>
      <c r="P61" s="20" t="n"/>
      <c r="Q61" s="20" t="n"/>
      <c r="R61" s="56">
        <f>IF(OR($E61="",$F61="",$G61=""),"",IFERROR($E61+$F61+$G61/24,""))</f>
        <v/>
      </c>
      <c r="S61" s="29">
        <f>IF($A61="","",IF($Q61="Cancelada","No aplicable: cancelada",IF($J61="","Revisar: sin vehículo",IF($K61="","Revisar: vehículo no encontrado",IF($H61="","Revisar: faltan personas",IF($K61&lt;$H61,"Revisar: capacidad insuficiente",IF(SUMPRODUCT(($J$5:$J$124=$J61)*($A$5:$A$124&lt;&gt;$A61)*($Q$5:$Q$124&lt;&gt;"Cancelada")*($E$5:$E$124&lt;&gt;"")*($F$5:$F$124&lt;&gt;"")*($R$5:$R$124&gt;($E61+$F61))*(($E$5:$E$124+$F$5:$F$124)&lt;$R61))&gt;0,"Revisar: solapamiento de horario",IF(AND($I61="Accesibilidad",IFERROR(VLOOKUP($J61,'Vehículos'!$A$5:$H$104,7,FALSE),"No")&lt;&gt;"Sí"),"Revisar: accesibilidad",IF(IFERROR(VLOOKUP($J61,'Vehículos'!$A$5:$H$104,8,FALSE),"")&lt;&gt;"Disponible","Revisar: disponibilidad",IF(IFERROR($H61/$K61,0)&gt;=$F$2,"Comprobar: ocupación alta","Correcto"))))))))))</f>
        <v/>
      </c>
      <c r="X61">
        <f>IF('Vehículos'!$A$61="","",'Vehículos'!$A$61)</f>
        <v/>
      </c>
    </row>
    <row r="62" ht="30" customHeight="1">
      <c r="A62" s="20" t="n"/>
      <c r="B62" s="21" t="n"/>
      <c r="C62" s="21" t="n"/>
      <c r="D62" s="21" t="n"/>
      <c r="E62" s="50" t="n"/>
      <c r="F62" s="51" t="n"/>
      <c r="G62" s="24" t="n"/>
      <c r="H62" s="52" t="n"/>
      <c r="I62" s="21" t="n"/>
      <c r="J62" s="20" t="n"/>
      <c r="K62" s="57">
        <f>IF($J62="","",IFERROR(VLOOKUP($J62,'Vehículos'!$A$5:$H$104,3,FALSE),""))</f>
        <v/>
      </c>
      <c r="L62" s="57">
        <f>IF(OR($H62="",$K62=""),"",$K62-$H62)</f>
        <v/>
      </c>
      <c r="M62" s="54" t="n"/>
      <c r="N62" s="58">
        <f>IF(OR($J62="",$M62=""),"",IFERROR(IF(OR(VLOOKUP($J62,'Vehículos'!$A$5:$H$104,5,FALSE)="",VLOOKUP($J62,'Vehículos'!$A$5:$H$104,6,FALSE)=""),"",VLOOKUP($J62,'Vehículos'!$A$5:$H$104,5,FALSE)+$M62*VLOOKUP($J62,'Vehículos'!$A$5:$H$104,6,FALSE)),""))</f>
        <v/>
      </c>
      <c r="O62" s="33">
        <f>IF($J62="","",IFERROR(VLOOKUP($J62,'Vehículos'!$A$5:$H$104,4,FALSE),""))</f>
        <v/>
      </c>
      <c r="P62" s="20" t="n"/>
      <c r="Q62" s="20" t="n"/>
      <c r="R62" s="59">
        <f>IF(OR($E62="",$F62="",$G62=""),"",IFERROR($E62+$F62+$G62/24,""))</f>
        <v/>
      </c>
      <c r="S62" s="33">
        <f>IF($A62="","",IF($Q62="Cancelada","No aplicable: cancelada",IF($J62="","Revisar: sin vehículo",IF($K62="","Revisar: vehículo no encontrado",IF($H62="","Revisar: faltan personas",IF($K62&lt;$H62,"Revisar: capacidad insuficiente",IF(SUMPRODUCT(($J$5:$J$124=$J62)*($A$5:$A$124&lt;&gt;$A62)*($Q$5:$Q$124&lt;&gt;"Cancelada")*($E$5:$E$124&lt;&gt;"")*($F$5:$F$124&lt;&gt;"")*($R$5:$R$124&gt;($E62+$F62))*(($E$5:$E$124+$F$5:$F$124)&lt;$R62))&gt;0,"Revisar: solapamiento de horario",IF(AND($I62="Accesibilidad",IFERROR(VLOOKUP($J62,'Vehículos'!$A$5:$H$104,7,FALSE),"No")&lt;&gt;"Sí"),"Revisar: accesibilidad",IF(IFERROR(VLOOKUP($J62,'Vehículos'!$A$5:$H$104,8,FALSE),"")&lt;&gt;"Disponible","Revisar: disponibilidad",IF(IFERROR($H62/$K62,0)&gt;=$F$2,"Comprobar: ocupación alta","Correcto"))))))))))</f>
        <v/>
      </c>
      <c r="X62">
        <f>IF('Vehículos'!$A$62="","",'Vehículos'!$A$62)</f>
        <v/>
      </c>
    </row>
    <row r="63" ht="30" customHeight="1">
      <c r="A63" s="20" t="n"/>
      <c r="B63" s="21" t="n"/>
      <c r="C63" s="21" t="n"/>
      <c r="D63" s="21" t="n"/>
      <c r="E63" s="50" t="n"/>
      <c r="F63" s="51" t="n"/>
      <c r="G63" s="24" t="n"/>
      <c r="H63" s="52" t="n"/>
      <c r="I63" s="21" t="n"/>
      <c r="J63" s="20" t="n"/>
      <c r="K63" s="53">
        <f>IF($J63="","",IFERROR(VLOOKUP($J63,'Vehículos'!$A$5:$H$104,3,FALSE),""))</f>
        <v/>
      </c>
      <c r="L63" s="53">
        <f>IF(OR($H63="",$K63=""),"",$K63-$H63)</f>
        <v/>
      </c>
      <c r="M63" s="54" t="n"/>
      <c r="N63" s="55">
        <f>IF(OR($J63="",$M63=""),"",IFERROR(IF(OR(VLOOKUP($J63,'Vehículos'!$A$5:$H$104,5,FALSE)="",VLOOKUP($J63,'Vehículos'!$A$5:$H$104,6,FALSE)=""),"",VLOOKUP($J63,'Vehículos'!$A$5:$H$104,5,FALSE)+$M63*VLOOKUP($J63,'Vehículos'!$A$5:$H$104,6,FALSE)),""))</f>
        <v/>
      </c>
      <c r="O63" s="29">
        <f>IF($J63="","",IFERROR(VLOOKUP($J63,'Vehículos'!$A$5:$H$104,4,FALSE),""))</f>
        <v/>
      </c>
      <c r="P63" s="20" t="n"/>
      <c r="Q63" s="20" t="n"/>
      <c r="R63" s="56">
        <f>IF(OR($E63="",$F63="",$G63=""),"",IFERROR($E63+$F63+$G63/24,""))</f>
        <v/>
      </c>
      <c r="S63" s="29">
        <f>IF($A63="","",IF($Q63="Cancelada","No aplicable: cancelada",IF($J63="","Revisar: sin vehículo",IF($K63="","Revisar: vehículo no encontrado",IF($H63="","Revisar: faltan personas",IF($K63&lt;$H63,"Revisar: capacidad insuficiente",IF(SUMPRODUCT(($J$5:$J$124=$J63)*($A$5:$A$124&lt;&gt;$A63)*($Q$5:$Q$124&lt;&gt;"Cancelada")*($E$5:$E$124&lt;&gt;"")*($F$5:$F$124&lt;&gt;"")*($R$5:$R$124&gt;($E63+$F63))*(($E$5:$E$124+$F$5:$F$124)&lt;$R63))&gt;0,"Revisar: solapamiento de horario",IF(AND($I63="Accesibilidad",IFERROR(VLOOKUP($J63,'Vehículos'!$A$5:$H$104,7,FALSE),"No")&lt;&gt;"Sí"),"Revisar: accesibilidad",IF(IFERROR(VLOOKUP($J63,'Vehículos'!$A$5:$H$104,8,FALSE),"")&lt;&gt;"Disponible","Revisar: disponibilidad",IF(IFERROR($H63/$K63,0)&gt;=$F$2,"Comprobar: ocupación alta","Correcto"))))))))))</f>
        <v/>
      </c>
      <c r="X63">
        <f>IF('Vehículos'!$A$63="","",'Vehículos'!$A$63)</f>
        <v/>
      </c>
    </row>
    <row r="64" ht="30" customHeight="1">
      <c r="A64" s="20" t="n"/>
      <c r="B64" s="21" t="n"/>
      <c r="C64" s="21" t="n"/>
      <c r="D64" s="21" t="n"/>
      <c r="E64" s="50" t="n"/>
      <c r="F64" s="51" t="n"/>
      <c r="G64" s="24" t="n"/>
      <c r="H64" s="52" t="n"/>
      <c r="I64" s="21" t="n"/>
      <c r="J64" s="20" t="n"/>
      <c r="K64" s="57">
        <f>IF($J64="","",IFERROR(VLOOKUP($J64,'Vehículos'!$A$5:$H$104,3,FALSE),""))</f>
        <v/>
      </c>
      <c r="L64" s="57">
        <f>IF(OR($H64="",$K64=""),"",$K64-$H64)</f>
        <v/>
      </c>
      <c r="M64" s="54" t="n"/>
      <c r="N64" s="58">
        <f>IF(OR($J64="",$M64=""),"",IFERROR(IF(OR(VLOOKUP($J64,'Vehículos'!$A$5:$H$104,5,FALSE)="",VLOOKUP($J64,'Vehículos'!$A$5:$H$104,6,FALSE)=""),"",VLOOKUP($J64,'Vehículos'!$A$5:$H$104,5,FALSE)+$M64*VLOOKUP($J64,'Vehículos'!$A$5:$H$104,6,FALSE)),""))</f>
        <v/>
      </c>
      <c r="O64" s="33">
        <f>IF($J64="","",IFERROR(VLOOKUP($J64,'Vehículos'!$A$5:$H$104,4,FALSE),""))</f>
        <v/>
      </c>
      <c r="P64" s="20" t="n"/>
      <c r="Q64" s="20" t="n"/>
      <c r="R64" s="59">
        <f>IF(OR($E64="",$F64="",$G64=""),"",IFERROR($E64+$F64+$G64/24,""))</f>
        <v/>
      </c>
      <c r="S64" s="33">
        <f>IF($A64="","",IF($Q64="Cancelada","No aplicable: cancelada",IF($J64="","Revisar: sin vehículo",IF($K64="","Revisar: vehículo no encontrado",IF($H64="","Revisar: faltan personas",IF($K64&lt;$H64,"Revisar: capacidad insuficiente",IF(SUMPRODUCT(($J$5:$J$124=$J64)*($A$5:$A$124&lt;&gt;$A64)*($Q$5:$Q$124&lt;&gt;"Cancelada")*($E$5:$E$124&lt;&gt;"")*($F$5:$F$124&lt;&gt;"")*($R$5:$R$124&gt;($E64+$F64))*(($E$5:$E$124+$F$5:$F$124)&lt;$R64))&gt;0,"Revisar: solapamiento de horario",IF(AND($I64="Accesibilidad",IFERROR(VLOOKUP($J64,'Vehículos'!$A$5:$H$104,7,FALSE),"No")&lt;&gt;"Sí"),"Revisar: accesibilidad",IF(IFERROR(VLOOKUP($J64,'Vehículos'!$A$5:$H$104,8,FALSE),"")&lt;&gt;"Disponible","Revisar: disponibilidad",IF(IFERROR($H64/$K64,0)&gt;=$F$2,"Comprobar: ocupación alta","Correcto"))))))))))</f>
        <v/>
      </c>
      <c r="X64">
        <f>IF('Vehículos'!$A$64="","",'Vehículos'!$A$64)</f>
        <v/>
      </c>
    </row>
    <row r="65" ht="30" customHeight="1">
      <c r="A65" s="20" t="n"/>
      <c r="B65" s="21" t="n"/>
      <c r="C65" s="21" t="n"/>
      <c r="D65" s="21" t="n"/>
      <c r="E65" s="50" t="n"/>
      <c r="F65" s="51" t="n"/>
      <c r="G65" s="24" t="n"/>
      <c r="H65" s="52" t="n"/>
      <c r="I65" s="21" t="n"/>
      <c r="J65" s="20" t="n"/>
      <c r="K65" s="53">
        <f>IF($J65="","",IFERROR(VLOOKUP($J65,'Vehículos'!$A$5:$H$104,3,FALSE),""))</f>
        <v/>
      </c>
      <c r="L65" s="53">
        <f>IF(OR($H65="",$K65=""),"",$K65-$H65)</f>
        <v/>
      </c>
      <c r="M65" s="54" t="n"/>
      <c r="N65" s="55">
        <f>IF(OR($J65="",$M65=""),"",IFERROR(IF(OR(VLOOKUP($J65,'Vehículos'!$A$5:$H$104,5,FALSE)="",VLOOKUP($J65,'Vehículos'!$A$5:$H$104,6,FALSE)=""),"",VLOOKUP($J65,'Vehículos'!$A$5:$H$104,5,FALSE)+$M65*VLOOKUP($J65,'Vehículos'!$A$5:$H$104,6,FALSE)),""))</f>
        <v/>
      </c>
      <c r="O65" s="29">
        <f>IF($J65="","",IFERROR(VLOOKUP($J65,'Vehículos'!$A$5:$H$104,4,FALSE),""))</f>
        <v/>
      </c>
      <c r="P65" s="20" t="n"/>
      <c r="Q65" s="20" t="n"/>
      <c r="R65" s="56">
        <f>IF(OR($E65="",$F65="",$G65=""),"",IFERROR($E65+$F65+$G65/24,""))</f>
        <v/>
      </c>
      <c r="S65" s="29">
        <f>IF($A65="","",IF($Q65="Cancelada","No aplicable: cancelada",IF($J65="","Revisar: sin vehículo",IF($K65="","Revisar: vehículo no encontrado",IF($H65="","Revisar: faltan personas",IF($K65&lt;$H65,"Revisar: capacidad insuficiente",IF(SUMPRODUCT(($J$5:$J$124=$J65)*($A$5:$A$124&lt;&gt;$A65)*($Q$5:$Q$124&lt;&gt;"Cancelada")*($E$5:$E$124&lt;&gt;"")*($F$5:$F$124&lt;&gt;"")*($R$5:$R$124&gt;($E65+$F65))*(($E$5:$E$124+$F$5:$F$124)&lt;$R65))&gt;0,"Revisar: solapamiento de horario",IF(AND($I65="Accesibilidad",IFERROR(VLOOKUP($J65,'Vehículos'!$A$5:$H$104,7,FALSE),"No")&lt;&gt;"Sí"),"Revisar: accesibilidad",IF(IFERROR(VLOOKUP($J65,'Vehículos'!$A$5:$H$104,8,FALSE),"")&lt;&gt;"Disponible","Revisar: disponibilidad",IF(IFERROR($H65/$K65,0)&gt;=$F$2,"Comprobar: ocupación alta","Correcto"))))))))))</f>
        <v/>
      </c>
      <c r="X65">
        <f>IF('Vehículos'!$A$65="","",'Vehículos'!$A$65)</f>
        <v/>
      </c>
    </row>
    <row r="66" ht="30" customHeight="1">
      <c r="A66" s="20" t="n"/>
      <c r="B66" s="21" t="n"/>
      <c r="C66" s="21" t="n"/>
      <c r="D66" s="21" t="n"/>
      <c r="E66" s="50" t="n"/>
      <c r="F66" s="51" t="n"/>
      <c r="G66" s="24" t="n"/>
      <c r="H66" s="52" t="n"/>
      <c r="I66" s="21" t="n"/>
      <c r="J66" s="20" t="n"/>
      <c r="K66" s="57">
        <f>IF($J66="","",IFERROR(VLOOKUP($J66,'Vehículos'!$A$5:$H$104,3,FALSE),""))</f>
        <v/>
      </c>
      <c r="L66" s="57">
        <f>IF(OR($H66="",$K66=""),"",$K66-$H66)</f>
        <v/>
      </c>
      <c r="M66" s="54" t="n"/>
      <c r="N66" s="58">
        <f>IF(OR($J66="",$M66=""),"",IFERROR(IF(OR(VLOOKUP($J66,'Vehículos'!$A$5:$H$104,5,FALSE)="",VLOOKUP($J66,'Vehículos'!$A$5:$H$104,6,FALSE)=""),"",VLOOKUP($J66,'Vehículos'!$A$5:$H$104,5,FALSE)+$M66*VLOOKUP($J66,'Vehículos'!$A$5:$H$104,6,FALSE)),""))</f>
        <v/>
      </c>
      <c r="O66" s="33">
        <f>IF($J66="","",IFERROR(VLOOKUP($J66,'Vehículos'!$A$5:$H$104,4,FALSE),""))</f>
        <v/>
      </c>
      <c r="P66" s="20" t="n"/>
      <c r="Q66" s="20" t="n"/>
      <c r="R66" s="59">
        <f>IF(OR($E66="",$F66="",$G66=""),"",IFERROR($E66+$F66+$G66/24,""))</f>
        <v/>
      </c>
      <c r="S66" s="33">
        <f>IF($A66="","",IF($Q66="Cancelada","No aplicable: cancelada",IF($J66="","Revisar: sin vehículo",IF($K66="","Revisar: vehículo no encontrado",IF($H66="","Revisar: faltan personas",IF($K66&lt;$H66,"Revisar: capacidad insuficiente",IF(SUMPRODUCT(($J$5:$J$124=$J66)*($A$5:$A$124&lt;&gt;$A66)*($Q$5:$Q$124&lt;&gt;"Cancelada")*($E$5:$E$124&lt;&gt;"")*($F$5:$F$124&lt;&gt;"")*($R$5:$R$124&gt;($E66+$F66))*(($E$5:$E$124+$F$5:$F$124)&lt;$R66))&gt;0,"Revisar: solapamiento de horario",IF(AND($I66="Accesibilidad",IFERROR(VLOOKUP($J66,'Vehículos'!$A$5:$H$104,7,FALSE),"No")&lt;&gt;"Sí"),"Revisar: accesibilidad",IF(IFERROR(VLOOKUP($J66,'Vehículos'!$A$5:$H$104,8,FALSE),"")&lt;&gt;"Disponible","Revisar: disponibilidad",IF(IFERROR($H66/$K66,0)&gt;=$F$2,"Comprobar: ocupación alta","Correcto"))))))))))</f>
        <v/>
      </c>
      <c r="X66">
        <f>IF('Vehículos'!$A$66="","",'Vehículos'!$A$66)</f>
        <v/>
      </c>
    </row>
    <row r="67" ht="30" customHeight="1">
      <c r="A67" s="20" t="n"/>
      <c r="B67" s="21" t="n"/>
      <c r="C67" s="21" t="n"/>
      <c r="D67" s="21" t="n"/>
      <c r="E67" s="50" t="n"/>
      <c r="F67" s="51" t="n"/>
      <c r="G67" s="24" t="n"/>
      <c r="H67" s="52" t="n"/>
      <c r="I67" s="21" t="n"/>
      <c r="J67" s="20" t="n"/>
      <c r="K67" s="53">
        <f>IF($J67="","",IFERROR(VLOOKUP($J67,'Vehículos'!$A$5:$H$104,3,FALSE),""))</f>
        <v/>
      </c>
      <c r="L67" s="53">
        <f>IF(OR($H67="",$K67=""),"",$K67-$H67)</f>
        <v/>
      </c>
      <c r="M67" s="54" t="n"/>
      <c r="N67" s="55">
        <f>IF(OR($J67="",$M67=""),"",IFERROR(IF(OR(VLOOKUP($J67,'Vehículos'!$A$5:$H$104,5,FALSE)="",VLOOKUP($J67,'Vehículos'!$A$5:$H$104,6,FALSE)=""),"",VLOOKUP($J67,'Vehículos'!$A$5:$H$104,5,FALSE)+$M67*VLOOKUP($J67,'Vehículos'!$A$5:$H$104,6,FALSE)),""))</f>
        <v/>
      </c>
      <c r="O67" s="29">
        <f>IF($J67="","",IFERROR(VLOOKUP($J67,'Vehículos'!$A$5:$H$104,4,FALSE),""))</f>
        <v/>
      </c>
      <c r="P67" s="20" t="n"/>
      <c r="Q67" s="20" t="n"/>
      <c r="R67" s="56">
        <f>IF(OR($E67="",$F67="",$G67=""),"",IFERROR($E67+$F67+$G67/24,""))</f>
        <v/>
      </c>
      <c r="S67" s="29">
        <f>IF($A67="","",IF($Q67="Cancelada","No aplicable: cancelada",IF($J67="","Revisar: sin vehículo",IF($K67="","Revisar: vehículo no encontrado",IF($H67="","Revisar: faltan personas",IF($K67&lt;$H67,"Revisar: capacidad insuficiente",IF(SUMPRODUCT(($J$5:$J$124=$J67)*($A$5:$A$124&lt;&gt;$A67)*($Q$5:$Q$124&lt;&gt;"Cancelada")*($E$5:$E$124&lt;&gt;"")*($F$5:$F$124&lt;&gt;"")*($R$5:$R$124&gt;($E67+$F67))*(($E$5:$E$124+$F$5:$F$124)&lt;$R67))&gt;0,"Revisar: solapamiento de horario",IF(AND($I67="Accesibilidad",IFERROR(VLOOKUP($J67,'Vehículos'!$A$5:$H$104,7,FALSE),"No")&lt;&gt;"Sí"),"Revisar: accesibilidad",IF(IFERROR(VLOOKUP($J67,'Vehículos'!$A$5:$H$104,8,FALSE),"")&lt;&gt;"Disponible","Revisar: disponibilidad",IF(IFERROR($H67/$K67,0)&gt;=$F$2,"Comprobar: ocupación alta","Correcto"))))))))))</f>
        <v/>
      </c>
      <c r="X67">
        <f>IF('Vehículos'!$A$67="","",'Vehículos'!$A$67)</f>
        <v/>
      </c>
    </row>
    <row r="68" ht="30" customHeight="1">
      <c r="A68" s="20" t="n"/>
      <c r="B68" s="21" t="n"/>
      <c r="C68" s="21" t="n"/>
      <c r="D68" s="21" t="n"/>
      <c r="E68" s="50" t="n"/>
      <c r="F68" s="51" t="n"/>
      <c r="G68" s="24" t="n"/>
      <c r="H68" s="52" t="n"/>
      <c r="I68" s="21" t="n"/>
      <c r="J68" s="20" t="n"/>
      <c r="K68" s="57">
        <f>IF($J68="","",IFERROR(VLOOKUP($J68,'Vehículos'!$A$5:$H$104,3,FALSE),""))</f>
        <v/>
      </c>
      <c r="L68" s="57">
        <f>IF(OR($H68="",$K68=""),"",$K68-$H68)</f>
        <v/>
      </c>
      <c r="M68" s="54" t="n"/>
      <c r="N68" s="58">
        <f>IF(OR($J68="",$M68=""),"",IFERROR(IF(OR(VLOOKUP($J68,'Vehículos'!$A$5:$H$104,5,FALSE)="",VLOOKUP($J68,'Vehículos'!$A$5:$H$104,6,FALSE)=""),"",VLOOKUP($J68,'Vehículos'!$A$5:$H$104,5,FALSE)+$M68*VLOOKUP($J68,'Vehículos'!$A$5:$H$104,6,FALSE)),""))</f>
        <v/>
      </c>
      <c r="O68" s="33">
        <f>IF($J68="","",IFERROR(VLOOKUP($J68,'Vehículos'!$A$5:$H$104,4,FALSE),""))</f>
        <v/>
      </c>
      <c r="P68" s="20" t="n"/>
      <c r="Q68" s="20" t="n"/>
      <c r="R68" s="59">
        <f>IF(OR($E68="",$F68="",$G68=""),"",IFERROR($E68+$F68+$G68/24,""))</f>
        <v/>
      </c>
      <c r="S68" s="33">
        <f>IF($A68="","",IF($Q68="Cancelada","No aplicable: cancelada",IF($J68="","Revisar: sin vehículo",IF($K68="","Revisar: vehículo no encontrado",IF($H68="","Revisar: faltan personas",IF($K68&lt;$H68,"Revisar: capacidad insuficiente",IF(SUMPRODUCT(($J$5:$J$124=$J68)*($A$5:$A$124&lt;&gt;$A68)*($Q$5:$Q$124&lt;&gt;"Cancelada")*($E$5:$E$124&lt;&gt;"")*($F$5:$F$124&lt;&gt;"")*($R$5:$R$124&gt;($E68+$F68))*(($E$5:$E$124+$F$5:$F$124)&lt;$R68))&gt;0,"Revisar: solapamiento de horario",IF(AND($I68="Accesibilidad",IFERROR(VLOOKUP($J68,'Vehículos'!$A$5:$H$104,7,FALSE),"No")&lt;&gt;"Sí"),"Revisar: accesibilidad",IF(IFERROR(VLOOKUP($J68,'Vehículos'!$A$5:$H$104,8,FALSE),"")&lt;&gt;"Disponible","Revisar: disponibilidad",IF(IFERROR($H68/$K68,0)&gt;=$F$2,"Comprobar: ocupación alta","Correcto"))))))))))</f>
        <v/>
      </c>
      <c r="X68">
        <f>IF('Vehículos'!$A$68="","",'Vehículos'!$A$68)</f>
        <v/>
      </c>
    </row>
    <row r="69" ht="30" customHeight="1">
      <c r="A69" s="20" t="n"/>
      <c r="B69" s="21" t="n"/>
      <c r="C69" s="21" t="n"/>
      <c r="D69" s="21" t="n"/>
      <c r="E69" s="50" t="n"/>
      <c r="F69" s="51" t="n"/>
      <c r="G69" s="24" t="n"/>
      <c r="H69" s="52" t="n"/>
      <c r="I69" s="21" t="n"/>
      <c r="J69" s="20" t="n"/>
      <c r="K69" s="53">
        <f>IF($J69="","",IFERROR(VLOOKUP($J69,'Vehículos'!$A$5:$H$104,3,FALSE),""))</f>
        <v/>
      </c>
      <c r="L69" s="53">
        <f>IF(OR($H69="",$K69=""),"",$K69-$H69)</f>
        <v/>
      </c>
      <c r="M69" s="54" t="n"/>
      <c r="N69" s="55">
        <f>IF(OR($J69="",$M69=""),"",IFERROR(IF(OR(VLOOKUP($J69,'Vehículos'!$A$5:$H$104,5,FALSE)="",VLOOKUP($J69,'Vehículos'!$A$5:$H$104,6,FALSE)=""),"",VLOOKUP($J69,'Vehículos'!$A$5:$H$104,5,FALSE)+$M69*VLOOKUP($J69,'Vehículos'!$A$5:$H$104,6,FALSE)),""))</f>
        <v/>
      </c>
      <c r="O69" s="29">
        <f>IF($J69="","",IFERROR(VLOOKUP($J69,'Vehículos'!$A$5:$H$104,4,FALSE),""))</f>
        <v/>
      </c>
      <c r="P69" s="20" t="n"/>
      <c r="Q69" s="20" t="n"/>
      <c r="R69" s="56">
        <f>IF(OR($E69="",$F69="",$G69=""),"",IFERROR($E69+$F69+$G69/24,""))</f>
        <v/>
      </c>
      <c r="S69" s="29">
        <f>IF($A69="","",IF($Q69="Cancelada","No aplicable: cancelada",IF($J69="","Revisar: sin vehículo",IF($K69="","Revisar: vehículo no encontrado",IF($H69="","Revisar: faltan personas",IF($K69&lt;$H69,"Revisar: capacidad insuficiente",IF(SUMPRODUCT(($J$5:$J$124=$J69)*($A$5:$A$124&lt;&gt;$A69)*($Q$5:$Q$124&lt;&gt;"Cancelada")*($E$5:$E$124&lt;&gt;"")*($F$5:$F$124&lt;&gt;"")*($R$5:$R$124&gt;($E69+$F69))*(($E$5:$E$124+$F$5:$F$124)&lt;$R69))&gt;0,"Revisar: solapamiento de horario",IF(AND($I69="Accesibilidad",IFERROR(VLOOKUP($J69,'Vehículos'!$A$5:$H$104,7,FALSE),"No")&lt;&gt;"Sí"),"Revisar: accesibilidad",IF(IFERROR(VLOOKUP($J69,'Vehículos'!$A$5:$H$104,8,FALSE),"")&lt;&gt;"Disponible","Revisar: disponibilidad",IF(IFERROR($H69/$K69,0)&gt;=$F$2,"Comprobar: ocupación alta","Correcto"))))))))))</f>
        <v/>
      </c>
      <c r="X69">
        <f>IF('Vehículos'!$A$69="","",'Vehículos'!$A$69)</f>
        <v/>
      </c>
    </row>
    <row r="70" ht="30" customHeight="1">
      <c r="A70" s="20" t="n"/>
      <c r="B70" s="21" t="n"/>
      <c r="C70" s="21" t="n"/>
      <c r="D70" s="21" t="n"/>
      <c r="E70" s="50" t="n"/>
      <c r="F70" s="51" t="n"/>
      <c r="G70" s="24" t="n"/>
      <c r="H70" s="52" t="n"/>
      <c r="I70" s="21" t="n"/>
      <c r="J70" s="20" t="n"/>
      <c r="K70" s="57">
        <f>IF($J70="","",IFERROR(VLOOKUP($J70,'Vehículos'!$A$5:$H$104,3,FALSE),""))</f>
        <v/>
      </c>
      <c r="L70" s="57">
        <f>IF(OR($H70="",$K70=""),"",$K70-$H70)</f>
        <v/>
      </c>
      <c r="M70" s="54" t="n"/>
      <c r="N70" s="58">
        <f>IF(OR($J70="",$M70=""),"",IFERROR(IF(OR(VLOOKUP($J70,'Vehículos'!$A$5:$H$104,5,FALSE)="",VLOOKUP($J70,'Vehículos'!$A$5:$H$104,6,FALSE)=""),"",VLOOKUP($J70,'Vehículos'!$A$5:$H$104,5,FALSE)+$M70*VLOOKUP($J70,'Vehículos'!$A$5:$H$104,6,FALSE)),""))</f>
        <v/>
      </c>
      <c r="O70" s="33">
        <f>IF($J70="","",IFERROR(VLOOKUP($J70,'Vehículos'!$A$5:$H$104,4,FALSE),""))</f>
        <v/>
      </c>
      <c r="P70" s="20" t="n"/>
      <c r="Q70" s="20" t="n"/>
      <c r="R70" s="59">
        <f>IF(OR($E70="",$F70="",$G70=""),"",IFERROR($E70+$F70+$G70/24,""))</f>
        <v/>
      </c>
      <c r="S70" s="33">
        <f>IF($A70="","",IF($Q70="Cancelada","No aplicable: cancelada",IF($J70="","Revisar: sin vehículo",IF($K70="","Revisar: vehículo no encontrado",IF($H70="","Revisar: faltan personas",IF($K70&lt;$H70,"Revisar: capacidad insuficiente",IF(SUMPRODUCT(($J$5:$J$124=$J70)*($A$5:$A$124&lt;&gt;$A70)*($Q$5:$Q$124&lt;&gt;"Cancelada")*($E$5:$E$124&lt;&gt;"")*($F$5:$F$124&lt;&gt;"")*($R$5:$R$124&gt;($E70+$F70))*(($E$5:$E$124+$F$5:$F$124)&lt;$R70))&gt;0,"Revisar: solapamiento de horario",IF(AND($I70="Accesibilidad",IFERROR(VLOOKUP($J70,'Vehículos'!$A$5:$H$104,7,FALSE),"No")&lt;&gt;"Sí"),"Revisar: accesibilidad",IF(IFERROR(VLOOKUP($J70,'Vehículos'!$A$5:$H$104,8,FALSE),"")&lt;&gt;"Disponible","Revisar: disponibilidad",IF(IFERROR($H70/$K70,0)&gt;=$F$2,"Comprobar: ocupación alta","Correcto"))))))))))</f>
        <v/>
      </c>
      <c r="X70">
        <f>IF('Vehículos'!$A$70="","",'Vehículos'!$A$70)</f>
        <v/>
      </c>
    </row>
    <row r="71" ht="30" customHeight="1">
      <c r="A71" s="20" t="n"/>
      <c r="B71" s="21" t="n"/>
      <c r="C71" s="21" t="n"/>
      <c r="D71" s="21" t="n"/>
      <c r="E71" s="50" t="n"/>
      <c r="F71" s="51" t="n"/>
      <c r="G71" s="24" t="n"/>
      <c r="H71" s="52" t="n"/>
      <c r="I71" s="21" t="n"/>
      <c r="J71" s="20" t="n"/>
      <c r="K71" s="53">
        <f>IF($J71="","",IFERROR(VLOOKUP($J71,'Vehículos'!$A$5:$H$104,3,FALSE),""))</f>
        <v/>
      </c>
      <c r="L71" s="53">
        <f>IF(OR($H71="",$K71=""),"",$K71-$H71)</f>
        <v/>
      </c>
      <c r="M71" s="54" t="n"/>
      <c r="N71" s="55">
        <f>IF(OR($J71="",$M71=""),"",IFERROR(IF(OR(VLOOKUP($J71,'Vehículos'!$A$5:$H$104,5,FALSE)="",VLOOKUP($J71,'Vehículos'!$A$5:$H$104,6,FALSE)=""),"",VLOOKUP($J71,'Vehículos'!$A$5:$H$104,5,FALSE)+$M71*VLOOKUP($J71,'Vehículos'!$A$5:$H$104,6,FALSE)),""))</f>
        <v/>
      </c>
      <c r="O71" s="29">
        <f>IF($J71="","",IFERROR(VLOOKUP($J71,'Vehículos'!$A$5:$H$104,4,FALSE),""))</f>
        <v/>
      </c>
      <c r="P71" s="20" t="n"/>
      <c r="Q71" s="20" t="n"/>
      <c r="R71" s="56">
        <f>IF(OR($E71="",$F71="",$G71=""),"",IFERROR($E71+$F71+$G71/24,""))</f>
        <v/>
      </c>
      <c r="S71" s="29">
        <f>IF($A71="","",IF($Q71="Cancelada","No aplicable: cancelada",IF($J71="","Revisar: sin vehículo",IF($K71="","Revisar: vehículo no encontrado",IF($H71="","Revisar: faltan personas",IF($K71&lt;$H71,"Revisar: capacidad insuficiente",IF(SUMPRODUCT(($J$5:$J$124=$J71)*($A$5:$A$124&lt;&gt;$A71)*($Q$5:$Q$124&lt;&gt;"Cancelada")*($E$5:$E$124&lt;&gt;"")*($F$5:$F$124&lt;&gt;"")*($R$5:$R$124&gt;($E71+$F71))*(($E$5:$E$124+$F$5:$F$124)&lt;$R71))&gt;0,"Revisar: solapamiento de horario",IF(AND($I71="Accesibilidad",IFERROR(VLOOKUP($J71,'Vehículos'!$A$5:$H$104,7,FALSE),"No")&lt;&gt;"Sí"),"Revisar: accesibilidad",IF(IFERROR(VLOOKUP($J71,'Vehículos'!$A$5:$H$104,8,FALSE),"")&lt;&gt;"Disponible","Revisar: disponibilidad",IF(IFERROR($H71/$K71,0)&gt;=$F$2,"Comprobar: ocupación alta","Correcto"))))))))))</f>
        <v/>
      </c>
      <c r="X71">
        <f>IF('Vehículos'!$A$71="","",'Vehículos'!$A$71)</f>
        <v/>
      </c>
    </row>
    <row r="72" ht="30" customHeight="1">
      <c r="A72" s="20" t="n"/>
      <c r="B72" s="21" t="n"/>
      <c r="C72" s="21" t="n"/>
      <c r="D72" s="21" t="n"/>
      <c r="E72" s="50" t="n"/>
      <c r="F72" s="51" t="n"/>
      <c r="G72" s="24" t="n"/>
      <c r="H72" s="52" t="n"/>
      <c r="I72" s="21" t="n"/>
      <c r="J72" s="20" t="n"/>
      <c r="K72" s="57">
        <f>IF($J72="","",IFERROR(VLOOKUP($J72,'Vehículos'!$A$5:$H$104,3,FALSE),""))</f>
        <v/>
      </c>
      <c r="L72" s="57">
        <f>IF(OR($H72="",$K72=""),"",$K72-$H72)</f>
        <v/>
      </c>
      <c r="M72" s="54" t="n"/>
      <c r="N72" s="58">
        <f>IF(OR($J72="",$M72=""),"",IFERROR(IF(OR(VLOOKUP($J72,'Vehículos'!$A$5:$H$104,5,FALSE)="",VLOOKUP($J72,'Vehículos'!$A$5:$H$104,6,FALSE)=""),"",VLOOKUP($J72,'Vehículos'!$A$5:$H$104,5,FALSE)+$M72*VLOOKUP($J72,'Vehículos'!$A$5:$H$104,6,FALSE)),""))</f>
        <v/>
      </c>
      <c r="O72" s="33">
        <f>IF($J72="","",IFERROR(VLOOKUP($J72,'Vehículos'!$A$5:$H$104,4,FALSE),""))</f>
        <v/>
      </c>
      <c r="P72" s="20" t="n"/>
      <c r="Q72" s="20" t="n"/>
      <c r="R72" s="59">
        <f>IF(OR($E72="",$F72="",$G72=""),"",IFERROR($E72+$F72+$G72/24,""))</f>
        <v/>
      </c>
      <c r="S72" s="33">
        <f>IF($A72="","",IF($Q72="Cancelada","No aplicable: cancelada",IF($J72="","Revisar: sin vehículo",IF($K72="","Revisar: vehículo no encontrado",IF($H72="","Revisar: faltan personas",IF($K72&lt;$H72,"Revisar: capacidad insuficiente",IF(SUMPRODUCT(($J$5:$J$124=$J72)*($A$5:$A$124&lt;&gt;$A72)*($Q$5:$Q$124&lt;&gt;"Cancelada")*($E$5:$E$124&lt;&gt;"")*($F$5:$F$124&lt;&gt;"")*($R$5:$R$124&gt;($E72+$F72))*(($E$5:$E$124+$F$5:$F$124)&lt;$R72))&gt;0,"Revisar: solapamiento de horario",IF(AND($I72="Accesibilidad",IFERROR(VLOOKUP($J72,'Vehículos'!$A$5:$H$104,7,FALSE),"No")&lt;&gt;"Sí"),"Revisar: accesibilidad",IF(IFERROR(VLOOKUP($J72,'Vehículos'!$A$5:$H$104,8,FALSE),"")&lt;&gt;"Disponible","Revisar: disponibilidad",IF(IFERROR($H72/$K72,0)&gt;=$F$2,"Comprobar: ocupación alta","Correcto"))))))))))</f>
        <v/>
      </c>
      <c r="X72">
        <f>IF('Vehículos'!$A$72="","",'Vehículos'!$A$72)</f>
        <v/>
      </c>
    </row>
    <row r="73" ht="30" customHeight="1">
      <c r="A73" s="20" t="n"/>
      <c r="B73" s="21" t="n"/>
      <c r="C73" s="21" t="n"/>
      <c r="D73" s="21" t="n"/>
      <c r="E73" s="50" t="n"/>
      <c r="F73" s="51" t="n"/>
      <c r="G73" s="24" t="n"/>
      <c r="H73" s="52" t="n"/>
      <c r="I73" s="21" t="n"/>
      <c r="J73" s="20" t="n"/>
      <c r="K73" s="53">
        <f>IF($J73="","",IFERROR(VLOOKUP($J73,'Vehículos'!$A$5:$H$104,3,FALSE),""))</f>
        <v/>
      </c>
      <c r="L73" s="53">
        <f>IF(OR($H73="",$K73=""),"",$K73-$H73)</f>
        <v/>
      </c>
      <c r="M73" s="54" t="n"/>
      <c r="N73" s="55">
        <f>IF(OR($J73="",$M73=""),"",IFERROR(IF(OR(VLOOKUP($J73,'Vehículos'!$A$5:$H$104,5,FALSE)="",VLOOKUP($J73,'Vehículos'!$A$5:$H$104,6,FALSE)=""),"",VLOOKUP($J73,'Vehículos'!$A$5:$H$104,5,FALSE)+$M73*VLOOKUP($J73,'Vehículos'!$A$5:$H$104,6,FALSE)),""))</f>
        <v/>
      </c>
      <c r="O73" s="29">
        <f>IF($J73="","",IFERROR(VLOOKUP($J73,'Vehículos'!$A$5:$H$104,4,FALSE),""))</f>
        <v/>
      </c>
      <c r="P73" s="20" t="n"/>
      <c r="Q73" s="20" t="n"/>
      <c r="R73" s="56">
        <f>IF(OR($E73="",$F73="",$G73=""),"",IFERROR($E73+$F73+$G73/24,""))</f>
        <v/>
      </c>
      <c r="S73" s="29">
        <f>IF($A73="","",IF($Q73="Cancelada","No aplicable: cancelada",IF($J73="","Revisar: sin vehículo",IF($K73="","Revisar: vehículo no encontrado",IF($H73="","Revisar: faltan personas",IF($K73&lt;$H73,"Revisar: capacidad insuficiente",IF(SUMPRODUCT(($J$5:$J$124=$J73)*($A$5:$A$124&lt;&gt;$A73)*($Q$5:$Q$124&lt;&gt;"Cancelada")*($E$5:$E$124&lt;&gt;"")*($F$5:$F$124&lt;&gt;"")*($R$5:$R$124&gt;($E73+$F73))*(($E$5:$E$124+$F$5:$F$124)&lt;$R73))&gt;0,"Revisar: solapamiento de horario",IF(AND($I73="Accesibilidad",IFERROR(VLOOKUP($J73,'Vehículos'!$A$5:$H$104,7,FALSE),"No")&lt;&gt;"Sí"),"Revisar: accesibilidad",IF(IFERROR(VLOOKUP($J73,'Vehículos'!$A$5:$H$104,8,FALSE),"")&lt;&gt;"Disponible","Revisar: disponibilidad",IF(IFERROR($H73/$K73,0)&gt;=$F$2,"Comprobar: ocupación alta","Correcto"))))))))))</f>
        <v/>
      </c>
      <c r="X73">
        <f>IF('Vehículos'!$A$73="","",'Vehículos'!$A$73)</f>
        <v/>
      </c>
    </row>
    <row r="74" ht="30" customHeight="1">
      <c r="A74" s="20" t="n"/>
      <c r="B74" s="21" t="n"/>
      <c r="C74" s="21" t="n"/>
      <c r="D74" s="21" t="n"/>
      <c r="E74" s="50" t="n"/>
      <c r="F74" s="51" t="n"/>
      <c r="G74" s="24" t="n"/>
      <c r="H74" s="52" t="n"/>
      <c r="I74" s="21" t="n"/>
      <c r="J74" s="20" t="n"/>
      <c r="K74" s="57">
        <f>IF($J74="","",IFERROR(VLOOKUP($J74,'Vehículos'!$A$5:$H$104,3,FALSE),""))</f>
        <v/>
      </c>
      <c r="L74" s="57">
        <f>IF(OR($H74="",$K74=""),"",$K74-$H74)</f>
        <v/>
      </c>
      <c r="M74" s="54" t="n"/>
      <c r="N74" s="58">
        <f>IF(OR($J74="",$M74=""),"",IFERROR(IF(OR(VLOOKUP($J74,'Vehículos'!$A$5:$H$104,5,FALSE)="",VLOOKUP($J74,'Vehículos'!$A$5:$H$104,6,FALSE)=""),"",VLOOKUP($J74,'Vehículos'!$A$5:$H$104,5,FALSE)+$M74*VLOOKUP($J74,'Vehículos'!$A$5:$H$104,6,FALSE)),""))</f>
        <v/>
      </c>
      <c r="O74" s="33">
        <f>IF($J74="","",IFERROR(VLOOKUP($J74,'Vehículos'!$A$5:$H$104,4,FALSE),""))</f>
        <v/>
      </c>
      <c r="P74" s="20" t="n"/>
      <c r="Q74" s="20" t="n"/>
      <c r="R74" s="59">
        <f>IF(OR($E74="",$F74="",$G74=""),"",IFERROR($E74+$F74+$G74/24,""))</f>
        <v/>
      </c>
      <c r="S74" s="33">
        <f>IF($A74="","",IF($Q74="Cancelada","No aplicable: cancelada",IF($J74="","Revisar: sin vehículo",IF($K74="","Revisar: vehículo no encontrado",IF($H74="","Revisar: faltan personas",IF($K74&lt;$H74,"Revisar: capacidad insuficiente",IF(SUMPRODUCT(($J$5:$J$124=$J74)*($A$5:$A$124&lt;&gt;$A74)*($Q$5:$Q$124&lt;&gt;"Cancelada")*($E$5:$E$124&lt;&gt;"")*($F$5:$F$124&lt;&gt;"")*($R$5:$R$124&gt;($E74+$F74))*(($E$5:$E$124+$F$5:$F$124)&lt;$R74))&gt;0,"Revisar: solapamiento de horario",IF(AND($I74="Accesibilidad",IFERROR(VLOOKUP($J74,'Vehículos'!$A$5:$H$104,7,FALSE),"No")&lt;&gt;"Sí"),"Revisar: accesibilidad",IF(IFERROR(VLOOKUP($J74,'Vehículos'!$A$5:$H$104,8,FALSE),"")&lt;&gt;"Disponible","Revisar: disponibilidad",IF(IFERROR($H74/$K74,0)&gt;=$F$2,"Comprobar: ocupación alta","Correcto"))))))))))</f>
        <v/>
      </c>
      <c r="X74">
        <f>IF('Vehículos'!$A$74="","",'Vehículos'!$A$74)</f>
        <v/>
      </c>
    </row>
    <row r="75" ht="30" customHeight="1">
      <c r="A75" s="20" t="n"/>
      <c r="B75" s="21" t="n"/>
      <c r="C75" s="21" t="n"/>
      <c r="D75" s="21" t="n"/>
      <c r="E75" s="50" t="n"/>
      <c r="F75" s="51" t="n"/>
      <c r="G75" s="24" t="n"/>
      <c r="H75" s="52" t="n"/>
      <c r="I75" s="21" t="n"/>
      <c r="J75" s="20" t="n"/>
      <c r="K75" s="53">
        <f>IF($J75="","",IFERROR(VLOOKUP($J75,'Vehículos'!$A$5:$H$104,3,FALSE),""))</f>
        <v/>
      </c>
      <c r="L75" s="53">
        <f>IF(OR($H75="",$K75=""),"",$K75-$H75)</f>
        <v/>
      </c>
      <c r="M75" s="54" t="n"/>
      <c r="N75" s="55">
        <f>IF(OR($J75="",$M75=""),"",IFERROR(IF(OR(VLOOKUP($J75,'Vehículos'!$A$5:$H$104,5,FALSE)="",VLOOKUP($J75,'Vehículos'!$A$5:$H$104,6,FALSE)=""),"",VLOOKUP($J75,'Vehículos'!$A$5:$H$104,5,FALSE)+$M75*VLOOKUP($J75,'Vehículos'!$A$5:$H$104,6,FALSE)),""))</f>
        <v/>
      </c>
      <c r="O75" s="29">
        <f>IF($J75="","",IFERROR(VLOOKUP($J75,'Vehículos'!$A$5:$H$104,4,FALSE),""))</f>
        <v/>
      </c>
      <c r="P75" s="20" t="n"/>
      <c r="Q75" s="20" t="n"/>
      <c r="R75" s="56">
        <f>IF(OR($E75="",$F75="",$G75=""),"",IFERROR($E75+$F75+$G75/24,""))</f>
        <v/>
      </c>
      <c r="S75" s="29">
        <f>IF($A75="","",IF($Q75="Cancelada","No aplicable: cancelada",IF($J75="","Revisar: sin vehículo",IF($K75="","Revisar: vehículo no encontrado",IF($H75="","Revisar: faltan personas",IF($K75&lt;$H75,"Revisar: capacidad insuficiente",IF(SUMPRODUCT(($J$5:$J$124=$J75)*($A$5:$A$124&lt;&gt;$A75)*($Q$5:$Q$124&lt;&gt;"Cancelada")*($E$5:$E$124&lt;&gt;"")*($F$5:$F$124&lt;&gt;"")*($R$5:$R$124&gt;($E75+$F75))*(($E$5:$E$124+$F$5:$F$124)&lt;$R75))&gt;0,"Revisar: solapamiento de horario",IF(AND($I75="Accesibilidad",IFERROR(VLOOKUP($J75,'Vehículos'!$A$5:$H$104,7,FALSE),"No")&lt;&gt;"Sí"),"Revisar: accesibilidad",IF(IFERROR(VLOOKUP($J75,'Vehículos'!$A$5:$H$104,8,FALSE),"")&lt;&gt;"Disponible","Revisar: disponibilidad",IF(IFERROR($H75/$K75,0)&gt;=$F$2,"Comprobar: ocupación alta","Correcto"))))))))))</f>
        <v/>
      </c>
      <c r="X75">
        <f>IF('Vehículos'!$A$75="","",'Vehículos'!$A$75)</f>
        <v/>
      </c>
    </row>
    <row r="76" ht="30" customHeight="1">
      <c r="A76" s="20" t="n"/>
      <c r="B76" s="21" t="n"/>
      <c r="C76" s="21" t="n"/>
      <c r="D76" s="21" t="n"/>
      <c r="E76" s="50" t="n"/>
      <c r="F76" s="51" t="n"/>
      <c r="G76" s="24" t="n"/>
      <c r="H76" s="52" t="n"/>
      <c r="I76" s="21" t="n"/>
      <c r="J76" s="20" t="n"/>
      <c r="K76" s="57">
        <f>IF($J76="","",IFERROR(VLOOKUP($J76,'Vehículos'!$A$5:$H$104,3,FALSE),""))</f>
        <v/>
      </c>
      <c r="L76" s="57">
        <f>IF(OR($H76="",$K76=""),"",$K76-$H76)</f>
        <v/>
      </c>
      <c r="M76" s="54" t="n"/>
      <c r="N76" s="58">
        <f>IF(OR($J76="",$M76=""),"",IFERROR(IF(OR(VLOOKUP($J76,'Vehículos'!$A$5:$H$104,5,FALSE)="",VLOOKUP($J76,'Vehículos'!$A$5:$H$104,6,FALSE)=""),"",VLOOKUP($J76,'Vehículos'!$A$5:$H$104,5,FALSE)+$M76*VLOOKUP($J76,'Vehículos'!$A$5:$H$104,6,FALSE)),""))</f>
        <v/>
      </c>
      <c r="O76" s="33">
        <f>IF($J76="","",IFERROR(VLOOKUP($J76,'Vehículos'!$A$5:$H$104,4,FALSE),""))</f>
        <v/>
      </c>
      <c r="P76" s="20" t="n"/>
      <c r="Q76" s="20" t="n"/>
      <c r="R76" s="59">
        <f>IF(OR($E76="",$F76="",$G76=""),"",IFERROR($E76+$F76+$G76/24,""))</f>
        <v/>
      </c>
      <c r="S76" s="33">
        <f>IF($A76="","",IF($Q76="Cancelada","No aplicable: cancelada",IF($J76="","Revisar: sin vehículo",IF($K76="","Revisar: vehículo no encontrado",IF($H76="","Revisar: faltan personas",IF($K76&lt;$H76,"Revisar: capacidad insuficiente",IF(SUMPRODUCT(($J$5:$J$124=$J76)*($A$5:$A$124&lt;&gt;$A76)*($Q$5:$Q$124&lt;&gt;"Cancelada")*($E$5:$E$124&lt;&gt;"")*($F$5:$F$124&lt;&gt;"")*($R$5:$R$124&gt;($E76+$F76))*(($E$5:$E$124+$F$5:$F$124)&lt;$R76))&gt;0,"Revisar: solapamiento de horario",IF(AND($I76="Accesibilidad",IFERROR(VLOOKUP($J76,'Vehículos'!$A$5:$H$104,7,FALSE),"No")&lt;&gt;"Sí"),"Revisar: accesibilidad",IF(IFERROR(VLOOKUP($J76,'Vehículos'!$A$5:$H$104,8,FALSE),"")&lt;&gt;"Disponible","Revisar: disponibilidad",IF(IFERROR($H76/$K76,0)&gt;=$F$2,"Comprobar: ocupación alta","Correcto"))))))))))</f>
        <v/>
      </c>
      <c r="X76">
        <f>IF('Vehículos'!$A$76="","",'Vehículos'!$A$76)</f>
        <v/>
      </c>
    </row>
    <row r="77" ht="30" customHeight="1">
      <c r="A77" s="20" t="n"/>
      <c r="B77" s="21" t="n"/>
      <c r="C77" s="21" t="n"/>
      <c r="D77" s="21" t="n"/>
      <c r="E77" s="50" t="n"/>
      <c r="F77" s="51" t="n"/>
      <c r="G77" s="24" t="n"/>
      <c r="H77" s="52" t="n"/>
      <c r="I77" s="21" t="n"/>
      <c r="J77" s="20" t="n"/>
      <c r="K77" s="53">
        <f>IF($J77="","",IFERROR(VLOOKUP($J77,'Vehículos'!$A$5:$H$104,3,FALSE),""))</f>
        <v/>
      </c>
      <c r="L77" s="53">
        <f>IF(OR($H77="",$K77=""),"",$K77-$H77)</f>
        <v/>
      </c>
      <c r="M77" s="54" t="n"/>
      <c r="N77" s="55">
        <f>IF(OR($J77="",$M77=""),"",IFERROR(IF(OR(VLOOKUP($J77,'Vehículos'!$A$5:$H$104,5,FALSE)="",VLOOKUP($J77,'Vehículos'!$A$5:$H$104,6,FALSE)=""),"",VLOOKUP($J77,'Vehículos'!$A$5:$H$104,5,FALSE)+$M77*VLOOKUP($J77,'Vehículos'!$A$5:$H$104,6,FALSE)),""))</f>
        <v/>
      </c>
      <c r="O77" s="29">
        <f>IF($J77="","",IFERROR(VLOOKUP($J77,'Vehículos'!$A$5:$H$104,4,FALSE),""))</f>
        <v/>
      </c>
      <c r="P77" s="20" t="n"/>
      <c r="Q77" s="20" t="n"/>
      <c r="R77" s="56">
        <f>IF(OR($E77="",$F77="",$G77=""),"",IFERROR($E77+$F77+$G77/24,""))</f>
        <v/>
      </c>
      <c r="S77" s="29">
        <f>IF($A77="","",IF($Q77="Cancelada","No aplicable: cancelada",IF($J77="","Revisar: sin vehículo",IF($K77="","Revisar: vehículo no encontrado",IF($H77="","Revisar: faltan personas",IF($K77&lt;$H77,"Revisar: capacidad insuficiente",IF(SUMPRODUCT(($J$5:$J$124=$J77)*($A$5:$A$124&lt;&gt;$A77)*($Q$5:$Q$124&lt;&gt;"Cancelada")*($E$5:$E$124&lt;&gt;"")*($F$5:$F$124&lt;&gt;"")*($R$5:$R$124&gt;($E77+$F77))*(($E$5:$E$124+$F$5:$F$124)&lt;$R77))&gt;0,"Revisar: solapamiento de horario",IF(AND($I77="Accesibilidad",IFERROR(VLOOKUP($J77,'Vehículos'!$A$5:$H$104,7,FALSE),"No")&lt;&gt;"Sí"),"Revisar: accesibilidad",IF(IFERROR(VLOOKUP($J77,'Vehículos'!$A$5:$H$104,8,FALSE),"")&lt;&gt;"Disponible","Revisar: disponibilidad",IF(IFERROR($H77/$K77,0)&gt;=$F$2,"Comprobar: ocupación alta","Correcto"))))))))))</f>
        <v/>
      </c>
      <c r="X77">
        <f>IF('Vehículos'!$A$77="","",'Vehículos'!$A$77)</f>
        <v/>
      </c>
    </row>
    <row r="78" ht="30" customHeight="1">
      <c r="A78" s="20" t="n"/>
      <c r="B78" s="21" t="n"/>
      <c r="C78" s="21" t="n"/>
      <c r="D78" s="21" t="n"/>
      <c r="E78" s="50" t="n"/>
      <c r="F78" s="51" t="n"/>
      <c r="G78" s="24" t="n"/>
      <c r="H78" s="52" t="n"/>
      <c r="I78" s="21" t="n"/>
      <c r="J78" s="20" t="n"/>
      <c r="K78" s="57">
        <f>IF($J78="","",IFERROR(VLOOKUP($J78,'Vehículos'!$A$5:$H$104,3,FALSE),""))</f>
        <v/>
      </c>
      <c r="L78" s="57">
        <f>IF(OR($H78="",$K78=""),"",$K78-$H78)</f>
        <v/>
      </c>
      <c r="M78" s="54" t="n"/>
      <c r="N78" s="58">
        <f>IF(OR($J78="",$M78=""),"",IFERROR(IF(OR(VLOOKUP($J78,'Vehículos'!$A$5:$H$104,5,FALSE)="",VLOOKUP($J78,'Vehículos'!$A$5:$H$104,6,FALSE)=""),"",VLOOKUP($J78,'Vehículos'!$A$5:$H$104,5,FALSE)+$M78*VLOOKUP($J78,'Vehículos'!$A$5:$H$104,6,FALSE)),""))</f>
        <v/>
      </c>
      <c r="O78" s="33">
        <f>IF($J78="","",IFERROR(VLOOKUP($J78,'Vehículos'!$A$5:$H$104,4,FALSE),""))</f>
        <v/>
      </c>
      <c r="P78" s="20" t="n"/>
      <c r="Q78" s="20" t="n"/>
      <c r="R78" s="59">
        <f>IF(OR($E78="",$F78="",$G78=""),"",IFERROR($E78+$F78+$G78/24,""))</f>
        <v/>
      </c>
      <c r="S78" s="33">
        <f>IF($A78="","",IF($Q78="Cancelada","No aplicable: cancelada",IF($J78="","Revisar: sin vehículo",IF($K78="","Revisar: vehículo no encontrado",IF($H78="","Revisar: faltan personas",IF($K78&lt;$H78,"Revisar: capacidad insuficiente",IF(SUMPRODUCT(($J$5:$J$124=$J78)*($A$5:$A$124&lt;&gt;$A78)*($Q$5:$Q$124&lt;&gt;"Cancelada")*($E$5:$E$124&lt;&gt;"")*($F$5:$F$124&lt;&gt;"")*($R$5:$R$124&gt;($E78+$F78))*(($E$5:$E$124+$F$5:$F$124)&lt;$R78))&gt;0,"Revisar: solapamiento de horario",IF(AND($I78="Accesibilidad",IFERROR(VLOOKUP($J78,'Vehículos'!$A$5:$H$104,7,FALSE),"No")&lt;&gt;"Sí"),"Revisar: accesibilidad",IF(IFERROR(VLOOKUP($J78,'Vehículos'!$A$5:$H$104,8,FALSE),"")&lt;&gt;"Disponible","Revisar: disponibilidad",IF(IFERROR($H78/$K78,0)&gt;=$F$2,"Comprobar: ocupación alta","Correcto"))))))))))</f>
        <v/>
      </c>
      <c r="X78">
        <f>IF('Vehículos'!$A$78="","",'Vehículos'!$A$78)</f>
        <v/>
      </c>
    </row>
    <row r="79" ht="30" customHeight="1">
      <c r="A79" s="20" t="n"/>
      <c r="B79" s="21" t="n"/>
      <c r="C79" s="21" t="n"/>
      <c r="D79" s="21" t="n"/>
      <c r="E79" s="50" t="n"/>
      <c r="F79" s="51" t="n"/>
      <c r="G79" s="24" t="n"/>
      <c r="H79" s="52" t="n"/>
      <c r="I79" s="21" t="n"/>
      <c r="J79" s="20" t="n"/>
      <c r="K79" s="53">
        <f>IF($J79="","",IFERROR(VLOOKUP($J79,'Vehículos'!$A$5:$H$104,3,FALSE),""))</f>
        <v/>
      </c>
      <c r="L79" s="53">
        <f>IF(OR($H79="",$K79=""),"",$K79-$H79)</f>
        <v/>
      </c>
      <c r="M79" s="54" t="n"/>
      <c r="N79" s="55">
        <f>IF(OR($J79="",$M79=""),"",IFERROR(IF(OR(VLOOKUP($J79,'Vehículos'!$A$5:$H$104,5,FALSE)="",VLOOKUP($J79,'Vehículos'!$A$5:$H$104,6,FALSE)=""),"",VLOOKUP($J79,'Vehículos'!$A$5:$H$104,5,FALSE)+$M79*VLOOKUP($J79,'Vehículos'!$A$5:$H$104,6,FALSE)),""))</f>
        <v/>
      </c>
      <c r="O79" s="29">
        <f>IF($J79="","",IFERROR(VLOOKUP($J79,'Vehículos'!$A$5:$H$104,4,FALSE),""))</f>
        <v/>
      </c>
      <c r="P79" s="20" t="n"/>
      <c r="Q79" s="20" t="n"/>
      <c r="R79" s="56">
        <f>IF(OR($E79="",$F79="",$G79=""),"",IFERROR($E79+$F79+$G79/24,""))</f>
        <v/>
      </c>
      <c r="S79" s="29">
        <f>IF($A79="","",IF($Q79="Cancelada","No aplicable: cancelada",IF($J79="","Revisar: sin vehículo",IF($K79="","Revisar: vehículo no encontrado",IF($H79="","Revisar: faltan personas",IF($K79&lt;$H79,"Revisar: capacidad insuficiente",IF(SUMPRODUCT(($J$5:$J$124=$J79)*($A$5:$A$124&lt;&gt;$A79)*($Q$5:$Q$124&lt;&gt;"Cancelada")*($E$5:$E$124&lt;&gt;"")*($F$5:$F$124&lt;&gt;"")*($R$5:$R$124&gt;($E79+$F79))*(($E$5:$E$124+$F$5:$F$124)&lt;$R79))&gt;0,"Revisar: solapamiento de horario",IF(AND($I79="Accesibilidad",IFERROR(VLOOKUP($J79,'Vehículos'!$A$5:$H$104,7,FALSE),"No")&lt;&gt;"Sí"),"Revisar: accesibilidad",IF(IFERROR(VLOOKUP($J79,'Vehículos'!$A$5:$H$104,8,FALSE),"")&lt;&gt;"Disponible","Revisar: disponibilidad",IF(IFERROR($H79/$K79,0)&gt;=$F$2,"Comprobar: ocupación alta","Correcto"))))))))))</f>
        <v/>
      </c>
      <c r="X79">
        <f>IF('Vehículos'!$A$79="","",'Vehículos'!$A$79)</f>
        <v/>
      </c>
    </row>
    <row r="80" ht="30" customHeight="1">
      <c r="A80" s="20" t="n"/>
      <c r="B80" s="21" t="n"/>
      <c r="C80" s="21" t="n"/>
      <c r="D80" s="21" t="n"/>
      <c r="E80" s="50" t="n"/>
      <c r="F80" s="51" t="n"/>
      <c r="G80" s="24" t="n"/>
      <c r="H80" s="52" t="n"/>
      <c r="I80" s="21" t="n"/>
      <c r="J80" s="20" t="n"/>
      <c r="K80" s="57">
        <f>IF($J80="","",IFERROR(VLOOKUP($J80,'Vehículos'!$A$5:$H$104,3,FALSE),""))</f>
        <v/>
      </c>
      <c r="L80" s="57">
        <f>IF(OR($H80="",$K80=""),"",$K80-$H80)</f>
        <v/>
      </c>
      <c r="M80" s="54" t="n"/>
      <c r="N80" s="58">
        <f>IF(OR($J80="",$M80=""),"",IFERROR(IF(OR(VLOOKUP($J80,'Vehículos'!$A$5:$H$104,5,FALSE)="",VLOOKUP($J80,'Vehículos'!$A$5:$H$104,6,FALSE)=""),"",VLOOKUP($J80,'Vehículos'!$A$5:$H$104,5,FALSE)+$M80*VLOOKUP($J80,'Vehículos'!$A$5:$H$104,6,FALSE)),""))</f>
        <v/>
      </c>
      <c r="O80" s="33">
        <f>IF($J80="","",IFERROR(VLOOKUP($J80,'Vehículos'!$A$5:$H$104,4,FALSE),""))</f>
        <v/>
      </c>
      <c r="P80" s="20" t="n"/>
      <c r="Q80" s="20" t="n"/>
      <c r="R80" s="59">
        <f>IF(OR($E80="",$F80="",$G80=""),"",IFERROR($E80+$F80+$G80/24,""))</f>
        <v/>
      </c>
      <c r="S80" s="33">
        <f>IF($A80="","",IF($Q80="Cancelada","No aplicable: cancelada",IF($J80="","Revisar: sin vehículo",IF($K80="","Revisar: vehículo no encontrado",IF($H80="","Revisar: faltan personas",IF($K80&lt;$H80,"Revisar: capacidad insuficiente",IF(SUMPRODUCT(($J$5:$J$124=$J80)*($A$5:$A$124&lt;&gt;$A80)*($Q$5:$Q$124&lt;&gt;"Cancelada")*($E$5:$E$124&lt;&gt;"")*($F$5:$F$124&lt;&gt;"")*($R$5:$R$124&gt;($E80+$F80))*(($E$5:$E$124+$F$5:$F$124)&lt;$R80))&gt;0,"Revisar: solapamiento de horario",IF(AND($I80="Accesibilidad",IFERROR(VLOOKUP($J80,'Vehículos'!$A$5:$H$104,7,FALSE),"No")&lt;&gt;"Sí"),"Revisar: accesibilidad",IF(IFERROR(VLOOKUP($J80,'Vehículos'!$A$5:$H$104,8,FALSE),"")&lt;&gt;"Disponible","Revisar: disponibilidad",IF(IFERROR($H80/$K80,0)&gt;=$F$2,"Comprobar: ocupación alta","Correcto"))))))))))</f>
        <v/>
      </c>
      <c r="X80">
        <f>IF('Vehículos'!$A$80="","",'Vehículos'!$A$80)</f>
        <v/>
      </c>
    </row>
    <row r="81" ht="30" customHeight="1">
      <c r="A81" s="20" t="n"/>
      <c r="B81" s="21" t="n"/>
      <c r="C81" s="21" t="n"/>
      <c r="D81" s="21" t="n"/>
      <c r="E81" s="50" t="n"/>
      <c r="F81" s="51" t="n"/>
      <c r="G81" s="24" t="n"/>
      <c r="H81" s="52" t="n"/>
      <c r="I81" s="21" t="n"/>
      <c r="J81" s="20" t="n"/>
      <c r="K81" s="53">
        <f>IF($J81="","",IFERROR(VLOOKUP($J81,'Vehículos'!$A$5:$H$104,3,FALSE),""))</f>
        <v/>
      </c>
      <c r="L81" s="53">
        <f>IF(OR($H81="",$K81=""),"",$K81-$H81)</f>
        <v/>
      </c>
      <c r="M81" s="54" t="n"/>
      <c r="N81" s="55">
        <f>IF(OR($J81="",$M81=""),"",IFERROR(IF(OR(VLOOKUP($J81,'Vehículos'!$A$5:$H$104,5,FALSE)="",VLOOKUP($J81,'Vehículos'!$A$5:$H$104,6,FALSE)=""),"",VLOOKUP($J81,'Vehículos'!$A$5:$H$104,5,FALSE)+$M81*VLOOKUP($J81,'Vehículos'!$A$5:$H$104,6,FALSE)),""))</f>
        <v/>
      </c>
      <c r="O81" s="29">
        <f>IF($J81="","",IFERROR(VLOOKUP($J81,'Vehículos'!$A$5:$H$104,4,FALSE),""))</f>
        <v/>
      </c>
      <c r="P81" s="20" t="n"/>
      <c r="Q81" s="20" t="n"/>
      <c r="R81" s="56">
        <f>IF(OR($E81="",$F81="",$G81=""),"",IFERROR($E81+$F81+$G81/24,""))</f>
        <v/>
      </c>
      <c r="S81" s="29">
        <f>IF($A81="","",IF($Q81="Cancelada","No aplicable: cancelada",IF($J81="","Revisar: sin vehículo",IF($K81="","Revisar: vehículo no encontrado",IF($H81="","Revisar: faltan personas",IF($K81&lt;$H81,"Revisar: capacidad insuficiente",IF(SUMPRODUCT(($J$5:$J$124=$J81)*($A$5:$A$124&lt;&gt;$A81)*($Q$5:$Q$124&lt;&gt;"Cancelada")*($E$5:$E$124&lt;&gt;"")*($F$5:$F$124&lt;&gt;"")*($R$5:$R$124&gt;($E81+$F81))*(($E$5:$E$124+$F$5:$F$124)&lt;$R81))&gt;0,"Revisar: solapamiento de horario",IF(AND($I81="Accesibilidad",IFERROR(VLOOKUP($J81,'Vehículos'!$A$5:$H$104,7,FALSE),"No")&lt;&gt;"Sí"),"Revisar: accesibilidad",IF(IFERROR(VLOOKUP($J81,'Vehículos'!$A$5:$H$104,8,FALSE),"")&lt;&gt;"Disponible","Revisar: disponibilidad",IF(IFERROR($H81/$K81,0)&gt;=$F$2,"Comprobar: ocupación alta","Correcto"))))))))))</f>
        <v/>
      </c>
      <c r="X81">
        <f>IF('Vehículos'!$A$81="","",'Vehículos'!$A$81)</f>
        <v/>
      </c>
    </row>
    <row r="82" ht="30" customHeight="1">
      <c r="A82" s="20" t="n"/>
      <c r="B82" s="21" t="n"/>
      <c r="C82" s="21" t="n"/>
      <c r="D82" s="21" t="n"/>
      <c r="E82" s="50" t="n"/>
      <c r="F82" s="51" t="n"/>
      <c r="G82" s="24" t="n"/>
      <c r="H82" s="52" t="n"/>
      <c r="I82" s="21" t="n"/>
      <c r="J82" s="20" t="n"/>
      <c r="K82" s="57">
        <f>IF($J82="","",IFERROR(VLOOKUP($J82,'Vehículos'!$A$5:$H$104,3,FALSE),""))</f>
        <v/>
      </c>
      <c r="L82" s="57">
        <f>IF(OR($H82="",$K82=""),"",$K82-$H82)</f>
        <v/>
      </c>
      <c r="M82" s="54" t="n"/>
      <c r="N82" s="58">
        <f>IF(OR($J82="",$M82=""),"",IFERROR(IF(OR(VLOOKUP($J82,'Vehículos'!$A$5:$H$104,5,FALSE)="",VLOOKUP($J82,'Vehículos'!$A$5:$H$104,6,FALSE)=""),"",VLOOKUP($J82,'Vehículos'!$A$5:$H$104,5,FALSE)+$M82*VLOOKUP($J82,'Vehículos'!$A$5:$H$104,6,FALSE)),""))</f>
        <v/>
      </c>
      <c r="O82" s="33">
        <f>IF($J82="","",IFERROR(VLOOKUP($J82,'Vehículos'!$A$5:$H$104,4,FALSE),""))</f>
        <v/>
      </c>
      <c r="P82" s="20" t="n"/>
      <c r="Q82" s="20" t="n"/>
      <c r="R82" s="59">
        <f>IF(OR($E82="",$F82="",$G82=""),"",IFERROR($E82+$F82+$G82/24,""))</f>
        <v/>
      </c>
      <c r="S82" s="33">
        <f>IF($A82="","",IF($Q82="Cancelada","No aplicable: cancelada",IF($J82="","Revisar: sin vehículo",IF($K82="","Revisar: vehículo no encontrado",IF($H82="","Revisar: faltan personas",IF($K82&lt;$H82,"Revisar: capacidad insuficiente",IF(SUMPRODUCT(($J$5:$J$124=$J82)*($A$5:$A$124&lt;&gt;$A82)*($Q$5:$Q$124&lt;&gt;"Cancelada")*($E$5:$E$124&lt;&gt;"")*($F$5:$F$124&lt;&gt;"")*($R$5:$R$124&gt;($E82+$F82))*(($E$5:$E$124+$F$5:$F$124)&lt;$R82))&gt;0,"Revisar: solapamiento de horario",IF(AND($I82="Accesibilidad",IFERROR(VLOOKUP($J82,'Vehículos'!$A$5:$H$104,7,FALSE),"No")&lt;&gt;"Sí"),"Revisar: accesibilidad",IF(IFERROR(VLOOKUP($J82,'Vehículos'!$A$5:$H$104,8,FALSE),"")&lt;&gt;"Disponible","Revisar: disponibilidad",IF(IFERROR($H82/$K82,0)&gt;=$F$2,"Comprobar: ocupación alta","Correcto"))))))))))</f>
        <v/>
      </c>
      <c r="X82">
        <f>IF('Vehículos'!$A$82="","",'Vehículos'!$A$82)</f>
        <v/>
      </c>
    </row>
    <row r="83" ht="30" customHeight="1">
      <c r="A83" s="20" t="n"/>
      <c r="B83" s="21" t="n"/>
      <c r="C83" s="21" t="n"/>
      <c r="D83" s="21" t="n"/>
      <c r="E83" s="50" t="n"/>
      <c r="F83" s="51" t="n"/>
      <c r="G83" s="24" t="n"/>
      <c r="H83" s="52" t="n"/>
      <c r="I83" s="21" t="n"/>
      <c r="J83" s="20" t="n"/>
      <c r="K83" s="53">
        <f>IF($J83="","",IFERROR(VLOOKUP($J83,'Vehículos'!$A$5:$H$104,3,FALSE),""))</f>
        <v/>
      </c>
      <c r="L83" s="53">
        <f>IF(OR($H83="",$K83=""),"",$K83-$H83)</f>
        <v/>
      </c>
      <c r="M83" s="54" t="n"/>
      <c r="N83" s="55">
        <f>IF(OR($J83="",$M83=""),"",IFERROR(IF(OR(VLOOKUP($J83,'Vehículos'!$A$5:$H$104,5,FALSE)="",VLOOKUP($J83,'Vehículos'!$A$5:$H$104,6,FALSE)=""),"",VLOOKUP($J83,'Vehículos'!$A$5:$H$104,5,FALSE)+$M83*VLOOKUP($J83,'Vehículos'!$A$5:$H$104,6,FALSE)),""))</f>
        <v/>
      </c>
      <c r="O83" s="29">
        <f>IF($J83="","",IFERROR(VLOOKUP($J83,'Vehículos'!$A$5:$H$104,4,FALSE),""))</f>
        <v/>
      </c>
      <c r="P83" s="20" t="n"/>
      <c r="Q83" s="20" t="n"/>
      <c r="R83" s="56">
        <f>IF(OR($E83="",$F83="",$G83=""),"",IFERROR($E83+$F83+$G83/24,""))</f>
        <v/>
      </c>
      <c r="S83" s="29">
        <f>IF($A83="","",IF($Q83="Cancelada","No aplicable: cancelada",IF($J83="","Revisar: sin vehículo",IF($K83="","Revisar: vehículo no encontrado",IF($H83="","Revisar: faltan personas",IF($K83&lt;$H83,"Revisar: capacidad insuficiente",IF(SUMPRODUCT(($J$5:$J$124=$J83)*($A$5:$A$124&lt;&gt;$A83)*($Q$5:$Q$124&lt;&gt;"Cancelada")*($E$5:$E$124&lt;&gt;"")*($F$5:$F$124&lt;&gt;"")*($R$5:$R$124&gt;($E83+$F83))*(($E$5:$E$124+$F$5:$F$124)&lt;$R83))&gt;0,"Revisar: solapamiento de horario",IF(AND($I83="Accesibilidad",IFERROR(VLOOKUP($J83,'Vehículos'!$A$5:$H$104,7,FALSE),"No")&lt;&gt;"Sí"),"Revisar: accesibilidad",IF(IFERROR(VLOOKUP($J83,'Vehículos'!$A$5:$H$104,8,FALSE),"")&lt;&gt;"Disponible","Revisar: disponibilidad",IF(IFERROR($H83/$K83,0)&gt;=$F$2,"Comprobar: ocupación alta","Correcto"))))))))))</f>
        <v/>
      </c>
      <c r="X83">
        <f>IF('Vehículos'!$A$83="","",'Vehículos'!$A$83)</f>
        <v/>
      </c>
    </row>
    <row r="84" ht="30" customHeight="1">
      <c r="A84" s="20" t="n"/>
      <c r="B84" s="21" t="n"/>
      <c r="C84" s="21" t="n"/>
      <c r="D84" s="21" t="n"/>
      <c r="E84" s="50" t="n"/>
      <c r="F84" s="51" t="n"/>
      <c r="G84" s="24" t="n"/>
      <c r="H84" s="52" t="n"/>
      <c r="I84" s="21" t="n"/>
      <c r="J84" s="20" t="n"/>
      <c r="K84" s="57">
        <f>IF($J84="","",IFERROR(VLOOKUP($J84,'Vehículos'!$A$5:$H$104,3,FALSE),""))</f>
        <v/>
      </c>
      <c r="L84" s="57">
        <f>IF(OR($H84="",$K84=""),"",$K84-$H84)</f>
        <v/>
      </c>
      <c r="M84" s="54" t="n"/>
      <c r="N84" s="58">
        <f>IF(OR($J84="",$M84=""),"",IFERROR(IF(OR(VLOOKUP($J84,'Vehículos'!$A$5:$H$104,5,FALSE)="",VLOOKUP($J84,'Vehículos'!$A$5:$H$104,6,FALSE)=""),"",VLOOKUP($J84,'Vehículos'!$A$5:$H$104,5,FALSE)+$M84*VLOOKUP($J84,'Vehículos'!$A$5:$H$104,6,FALSE)),""))</f>
        <v/>
      </c>
      <c r="O84" s="33">
        <f>IF($J84="","",IFERROR(VLOOKUP($J84,'Vehículos'!$A$5:$H$104,4,FALSE),""))</f>
        <v/>
      </c>
      <c r="P84" s="20" t="n"/>
      <c r="Q84" s="20" t="n"/>
      <c r="R84" s="59">
        <f>IF(OR($E84="",$F84="",$G84=""),"",IFERROR($E84+$F84+$G84/24,""))</f>
        <v/>
      </c>
      <c r="S84" s="33">
        <f>IF($A84="","",IF($Q84="Cancelada","No aplicable: cancelada",IF($J84="","Revisar: sin vehículo",IF($K84="","Revisar: vehículo no encontrado",IF($H84="","Revisar: faltan personas",IF($K84&lt;$H84,"Revisar: capacidad insuficiente",IF(SUMPRODUCT(($J$5:$J$124=$J84)*($A$5:$A$124&lt;&gt;$A84)*($Q$5:$Q$124&lt;&gt;"Cancelada")*($E$5:$E$124&lt;&gt;"")*($F$5:$F$124&lt;&gt;"")*($R$5:$R$124&gt;($E84+$F84))*(($E$5:$E$124+$F$5:$F$124)&lt;$R84))&gt;0,"Revisar: solapamiento de horario",IF(AND($I84="Accesibilidad",IFERROR(VLOOKUP($J84,'Vehículos'!$A$5:$H$104,7,FALSE),"No")&lt;&gt;"Sí"),"Revisar: accesibilidad",IF(IFERROR(VLOOKUP($J84,'Vehículos'!$A$5:$H$104,8,FALSE),"")&lt;&gt;"Disponible","Revisar: disponibilidad",IF(IFERROR($H84/$K84,0)&gt;=$F$2,"Comprobar: ocupación alta","Correcto"))))))))))</f>
        <v/>
      </c>
      <c r="X84">
        <f>IF('Vehículos'!$A$84="","",'Vehículos'!$A$84)</f>
        <v/>
      </c>
    </row>
    <row r="85" ht="30" customHeight="1">
      <c r="A85" s="20" t="n"/>
      <c r="B85" s="21" t="n"/>
      <c r="C85" s="21" t="n"/>
      <c r="D85" s="21" t="n"/>
      <c r="E85" s="50" t="n"/>
      <c r="F85" s="51" t="n"/>
      <c r="G85" s="24" t="n"/>
      <c r="H85" s="52" t="n"/>
      <c r="I85" s="21" t="n"/>
      <c r="J85" s="20" t="n"/>
      <c r="K85" s="53">
        <f>IF($J85="","",IFERROR(VLOOKUP($J85,'Vehículos'!$A$5:$H$104,3,FALSE),""))</f>
        <v/>
      </c>
      <c r="L85" s="53">
        <f>IF(OR($H85="",$K85=""),"",$K85-$H85)</f>
        <v/>
      </c>
      <c r="M85" s="54" t="n"/>
      <c r="N85" s="55">
        <f>IF(OR($J85="",$M85=""),"",IFERROR(IF(OR(VLOOKUP($J85,'Vehículos'!$A$5:$H$104,5,FALSE)="",VLOOKUP($J85,'Vehículos'!$A$5:$H$104,6,FALSE)=""),"",VLOOKUP($J85,'Vehículos'!$A$5:$H$104,5,FALSE)+$M85*VLOOKUP($J85,'Vehículos'!$A$5:$H$104,6,FALSE)),""))</f>
        <v/>
      </c>
      <c r="O85" s="29">
        <f>IF($J85="","",IFERROR(VLOOKUP($J85,'Vehículos'!$A$5:$H$104,4,FALSE),""))</f>
        <v/>
      </c>
      <c r="P85" s="20" t="n"/>
      <c r="Q85" s="20" t="n"/>
      <c r="R85" s="56">
        <f>IF(OR($E85="",$F85="",$G85=""),"",IFERROR($E85+$F85+$G85/24,""))</f>
        <v/>
      </c>
      <c r="S85" s="29">
        <f>IF($A85="","",IF($Q85="Cancelada","No aplicable: cancelada",IF($J85="","Revisar: sin vehículo",IF($K85="","Revisar: vehículo no encontrado",IF($H85="","Revisar: faltan personas",IF($K85&lt;$H85,"Revisar: capacidad insuficiente",IF(SUMPRODUCT(($J$5:$J$124=$J85)*($A$5:$A$124&lt;&gt;$A85)*($Q$5:$Q$124&lt;&gt;"Cancelada")*($E$5:$E$124&lt;&gt;"")*($F$5:$F$124&lt;&gt;"")*($R$5:$R$124&gt;($E85+$F85))*(($E$5:$E$124+$F$5:$F$124)&lt;$R85))&gt;0,"Revisar: solapamiento de horario",IF(AND($I85="Accesibilidad",IFERROR(VLOOKUP($J85,'Vehículos'!$A$5:$H$104,7,FALSE),"No")&lt;&gt;"Sí"),"Revisar: accesibilidad",IF(IFERROR(VLOOKUP($J85,'Vehículos'!$A$5:$H$104,8,FALSE),"")&lt;&gt;"Disponible","Revisar: disponibilidad",IF(IFERROR($H85/$K85,0)&gt;=$F$2,"Comprobar: ocupación alta","Correcto"))))))))))</f>
        <v/>
      </c>
      <c r="X85">
        <f>IF('Vehículos'!$A$85="","",'Vehículos'!$A$85)</f>
        <v/>
      </c>
    </row>
    <row r="86" ht="30" customHeight="1">
      <c r="A86" s="20" t="n"/>
      <c r="B86" s="21" t="n"/>
      <c r="C86" s="21" t="n"/>
      <c r="D86" s="21" t="n"/>
      <c r="E86" s="50" t="n"/>
      <c r="F86" s="51" t="n"/>
      <c r="G86" s="24" t="n"/>
      <c r="H86" s="52" t="n"/>
      <c r="I86" s="21" t="n"/>
      <c r="J86" s="20" t="n"/>
      <c r="K86" s="57">
        <f>IF($J86="","",IFERROR(VLOOKUP($J86,'Vehículos'!$A$5:$H$104,3,FALSE),""))</f>
        <v/>
      </c>
      <c r="L86" s="57">
        <f>IF(OR($H86="",$K86=""),"",$K86-$H86)</f>
        <v/>
      </c>
      <c r="M86" s="54" t="n"/>
      <c r="N86" s="58">
        <f>IF(OR($J86="",$M86=""),"",IFERROR(IF(OR(VLOOKUP($J86,'Vehículos'!$A$5:$H$104,5,FALSE)="",VLOOKUP($J86,'Vehículos'!$A$5:$H$104,6,FALSE)=""),"",VLOOKUP($J86,'Vehículos'!$A$5:$H$104,5,FALSE)+$M86*VLOOKUP($J86,'Vehículos'!$A$5:$H$104,6,FALSE)),""))</f>
        <v/>
      </c>
      <c r="O86" s="33">
        <f>IF($J86="","",IFERROR(VLOOKUP($J86,'Vehículos'!$A$5:$H$104,4,FALSE),""))</f>
        <v/>
      </c>
      <c r="P86" s="20" t="n"/>
      <c r="Q86" s="20" t="n"/>
      <c r="R86" s="59">
        <f>IF(OR($E86="",$F86="",$G86=""),"",IFERROR($E86+$F86+$G86/24,""))</f>
        <v/>
      </c>
      <c r="S86" s="33">
        <f>IF($A86="","",IF($Q86="Cancelada","No aplicable: cancelada",IF($J86="","Revisar: sin vehículo",IF($K86="","Revisar: vehículo no encontrado",IF($H86="","Revisar: faltan personas",IF($K86&lt;$H86,"Revisar: capacidad insuficiente",IF(SUMPRODUCT(($J$5:$J$124=$J86)*($A$5:$A$124&lt;&gt;$A86)*($Q$5:$Q$124&lt;&gt;"Cancelada")*($E$5:$E$124&lt;&gt;"")*($F$5:$F$124&lt;&gt;"")*($R$5:$R$124&gt;($E86+$F86))*(($E$5:$E$124+$F$5:$F$124)&lt;$R86))&gt;0,"Revisar: solapamiento de horario",IF(AND($I86="Accesibilidad",IFERROR(VLOOKUP($J86,'Vehículos'!$A$5:$H$104,7,FALSE),"No")&lt;&gt;"Sí"),"Revisar: accesibilidad",IF(IFERROR(VLOOKUP($J86,'Vehículos'!$A$5:$H$104,8,FALSE),"")&lt;&gt;"Disponible","Revisar: disponibilidad",IF(IFERROR($H86/$K86,0)&gt;=$F$2,"Comprobar: ocupación alta","Correcto"))))))))))</f>
        <v/>
      </c>
      <c r="X86">
        <f>IF('Vehículos'!$A$86="","",'Vehículos'!$A$86)</f>
        <v/>
      </c>
    </row>
    <row r="87" ht="30" customHeight="1">
      <c r="A87" s="20" t="n"/>
      <c r="B87" s="21" t="n"/>
      <c r="C87" s="21" t="n"/>
      <c r="D87" s="21" t="n"/>
      <c r="E87" s="50" t="n"/>
      <c r="F87" s="51" t="n"/>
      <c r="G87" s="24" t="n"/>
      <c r="H87" s="52" t="n"/>
      <c r="I87" s="21" t="n"/>
      <c r="J87" s="20" t="n"/>
      <c r="K87" s="53">
        <f>IF($J87="","",IFERROR(VLOOKUP($J87,'Vehículos'!$A$5:$H$104,3,FALSE),""))</f>
        <v/>
      </c>
      <c r="L87" s="53">
        <f>IF(OR($H87="",$K87=""),"",$K87-$H87)</f>
        <v/>
      </c>
      <c r="M87" s="54" t="n"/>
      <c r="N87" s="55">
        <f>IF(OR($J87="",$M87=""),"",IFERROR(IF(OR(VLOOKUP($J87,'Vehículos'!$A$5:$H$104,5,FALSE)="",VLOOKUP($J87,'Vehículos'!$A$5:$H$104,6,FALSE)=""),"",VLOOKUP($J87,'Vehículos'!$A$5:$H$104,5,FALSE)+$M87*VLOOKUP($J87,'Vehículos'!$A$5:$H$104,6,FALSE)),""))</f>
        <v/>
      </c>
      <c r="O87" s="29">
        <f>IF($J87="","",IFERROR(VLOOKUP($J87,'Vehículos'!$A$5:$H$104,4,FALSE),""))</f>
        <v/>
      </c>
      <c r="P87" s="20" t="n"/>
      <c r="Q87" s="20" t="n"/>
      <c r="R87" s="56">
        <f>IF(OR($E87="",$F87="",$G87=""),"",IFERROR($E87+$F87+$G87/24,""))</f>
        <v/>
      </c>
      <c r="S87" s="29">
        <f>IF($A87="","",IF($Q87="Cancelada","No aplicable: cancelada",IF($J87="","Revisar: sin vehículo",IF($K87="","Revisar: vehículo no encontrado",IF($H87="","Revisar: faltan personas",IF($K87&lt;$H87,"Revisar: capacidad insuficiente",IF(SUMPRODUCT(($J$5:$J$124=$J87)*($A$5:$A$124&lt;&gt;$A87)*($Q$5:$Q$124&lt;&gt;"Cancelada")*($E$5:$E$124&lt;&gt;"")*($F$5:$F$124&lt;&gt;"")*($R$5:$R$124&gt;($E87+$F87))*(($E$5:$E$124+$F$5:$F$124)&lt;$R87))&gt;0,"Revisar: solapamiento de horario",IF(AND($I87="Accesibilidad",IFERROR(VLOOKUP($J87,'Vehículos'!$A$5:$H$104,7,FALSE),"No")&lt;&gt;"Sí"),"Revisar: accesibilidad",IF(IFERROR(VLOOKUP($J87,'Vehículos'!$A$5:$H$104,8,FALSE),"")&lt;&gt;"Disponible","Revisar: disponibilidad",IF(IFERROR($H87/$K87,0)&gt;=$F$2,"Comprobar: ocupación alta","Correcto"))))))))))</f>
        <v/>
      </c>
      <c r="X87">
        <f>IF('Vehículos'!$A$87="","",'Vehículos'!$A$87)</f>
        <v/>
      </c>
    </row>
    <row r="88" ht="30" customHeight="1">
      <c r="A88" s="20" t="n"/>
      <c r="B88" s="21" t="n"/>
      <c r="C88" s="21" t="n"/>
      <c r="D88" s="21" t="n"/>
      <c r="E88" s="50" t="n"/>
      <c r="F88" s="51" t="n"/>
      <c r="G88" s="24" t="n"/>
      <c r="H88" s="52" t="n"/>
      <c r="I88" s="21" t="n"/>
      <c r="J88" s="20" t="n"/>
      <c r="K88" s="57">
        <f>IF($J88="","",IFERROR(VLOOKUP($J88,'Vehículos'!$A$5:$H$104,3,FALSE),""))</f>
        <v/>
      </c>
      <c r="L88" s="57">
        <f>IF(OR($H88="",$K88=""),"",$K88-$H88)</f>
        <v/>
      </c>
      <c r="M88" s="54" t="n"/>
      <c r="N88" s="58">
        <f>IF(OR($J88="",$M88=""),"",IFERROR(IF(OR(VLOOKUP($J88,'Vehículos'!$A$5:$H$104,5,FALSE)="",VLOOKUP($J88,'Vehículos'!$A$5:$H$104,6,FALSE)=""),"",VLOOKUP($J88,'Vehículos'!$A$5:$H$104,5,FALSE)+$M88*VLOOKUP($J88,'Vehículos'!$A$5:$H$104,6,FALSE)),""))</f>
        <v/>
      </c>
      <c r="O88" s="33">
        <f>IF($J88="","",IFERROR(VLOOKUP($J88,'Vehículos'!$A$5:$H$104,4,FALSE),""))</f>
        <v/>
      </c>
      <c r="P88" s="20" t="n"/>
      <c r="Q88" s="20" t="n"/>
      <c r="R88" s="59">
        <f>IF(OR($E88="",$F88="",$G88=""),"",IFERROR($E88+$F88+$G88/24,""))</f>
        <v/>
      </c>
      <c r="S88" s="33">
        <f>IF($A88="","",IF($Q88="Cancelada","No aplicable: cancelada",IF($J88="","Revisar: sin vehículo",IF($K88="","Revisar: vehículo no encontrado",IF($H88="","Revisar: faltan personas",IF($K88&lt;$H88,"Revisar: capacidad insuficiente",IF(SUMPRODUCT(($J$5:$J$124=$J88)*($A$5:$A$124&lt;&gt;$A88)*($Q$5:$Q$124&lt;&gt;"Cancelada")*($E$5:$E$124&lt;&gt;"")*($F$5:$F$124&lt;&gt;"")*($R$5:$R$124&gt;($E88+$F88))*(($E$5:$E$124+$F$5:$F$124)&lt;$R88))&gt;0,"Revisar: solapamiento de horario",IF(AND($I88="Accesibilidad",IFERROR(VLOOKUP($J88,'Vehículos'!$A$5:$H$104,7,FALSE),"No")&lt;&gt;"Sí"),"Revisar: accesibilidad",IF(IFERROR(VLOOKUP($J88,'Vehículos'!$A$5:$H$104,8,FALSE),"")&lt;&gt;"Disponible","Revisar: disponibilidad",IF(IFERROR($H88/$K88,0)&gt;=$F$2,"Comprobar: ocupación alta","Correcto"))))))))))</f>
        <v/>
      </c>
      <c r="X88">
        <f>IF('Vehículos'!$A$88="","",'Vehículos'!$A$88)</f>
        <v/>
      </c>
    </row>
    <row r="89" ht="30" customHeight="1">
      <c r="A89" s="20" t="n"/>
      <c r="B89" s="21" t="n"/>
      <c r="C89" s="21" t="n"/>
      <c r="D89" s="21" t="n"/>
      <c r="E89" s="50" t="n"/>
      <c r="F89" s="51" t="n"/>
      <c r="G89" s="24" t="n"/>
      <c r="H89" s="52" t="n"/>
      <c r="I89" s="21" t="n"/>
      <c r="J89" s="20" t="n"/>
      <c r="K89" s="53">
        <f>IF($J89="","",IFERROR(VLOOKUP($J89,'Vehículos'!$A$5:$H$104,3,FALSE),""))</f>
        <v/>
      </c>
      <c r="L89" s="53">
        <f>IF(OR($H89="",$K89=""),"",$K89-$H89)</f>
        <v/>
      </c>
      <c r="M89" s="54" t="n"/>
      <c r="N89" s="55">
        <f>IF(OR($J89="",$M89=""),"",IFERROR(IF(OR(VLOOKUP($J89,'Vehículos'!$A$5:$H$104,5,FALSE)="",VLOOKUP($J89,'Vehículos'!$A$5:$H$104,6,FALSE)=""),"",VLOOKUP($J89,'Vehículos'!$A$5:$H$104,5,FALSE)+$M89*VLOOKUP($J89,'Vehículos'!$A$5:$H$104,6,FALSE)),""))</f>
        <v/>
      </c>
      <c r="O89" s="29">
        <f>IF($J89="","",IFERROR(VLOOKUP($J89,'Vehículos'!$A$5:$H$104,4,FALSE),""))</f>
        <v/>
      </c>
      <c r="P89" s="20" t="n"/>
      <c r="Q89" s="20" t="n"/>
      <c r="R89" s="56">
        <f>IF(OR($E89="",$F89="",$G89=""),"",IFERROR($E89+$F89+$G89/24,""))</f>
        <v/>
      </c>
      <c r="S89" s="29">
        <f>IF($A89="","",IF($Q89="Cancelada","No aplicable: cancelada",IF($J89="","Revisar: sin vehículo",IF($K89="","Revisar: vehículo no encontrado",IF($H89="","Revisar: faltan personas",IF($K89&lt;$H89,"Revisar: capacidad insuficiente",IF(SUMPRODUCT(($J$5:$J$124=$J89)*($A$5:$A$124&lt;&gt;$A89)*($Q$5:$Q$124&lt;&gt;"Cancelada")*($E$5:$E$124&lt;&gt;"")*($F$5:$F$124&lt;&gt;"")*($R$5:$R$124&gt;($E89+$F89))*(($E$5:$E$124+$F$5:$F$124)&lt;$R89))&gt;0,"Revisar: solapamiento de horario",IF(AND($I89="Accesibilidad",IFERROR(VLOOKUP($J89,'Vehículos'!$A$5:$H$104,7,FALSE),"No")&lt;&gt;"Sí"),"Revisar: accesibilidad",IF(IFERROR(VLOOKUP($J89,'Vehículos'!$A$5:$H$104,8,FALSE),"")&lt;&gt;"Disponible","Revisar: disponibilidad",IF(IFERROR($H89/$K89,0)&gt;=$F$2,"Comprobar: ocupación alta","Correcto"))))))))))</f>
        <v/>
      </c>
      <c r="X89">
        <f>IF('Vehículos'!$A$89="","",'Vehículos'!$A$89)</f>
        <v/>
      </c>
    </row>
    <row r="90" ht="30" customHeight="1">
      <c r="A90" s="20" t="n"/>
      <c r="B90" s="21" t="n"/>
      <c r="C90" s="21" t="n"/>
      <c r="D90" s="21" t="n"/>
      <c r="E90" s="50" t="n"/>
      <c r="F90" s="51" t="n"/>
      <c r="G90" s="24" t="n"/>
      <c r="H90" s="52" t="n"/>
      <c r="I90" s="21" t="n"/>
      <c r="J90" s="20" t="n"/>
      <c r="K90" s="57">
        <f>IF($J90="","",IFERROR(VLOOKUP($J90,'Vehículos'!$A$5:$H$104,3,FALSE),""))</f>
        <v/>
      </c>
      <c r="L90" s="57">
        <f>IF(OR($H90="",$K90=""),"",$K90-$H90)</f>
        <v/>
      </c>
      <c r="M90" s="54" t="n"/>
      <c r="N90" s="58">
        <f>IF(OR($J90="",$M90=""),"",IFERROR(IF(OR(VLOOKUP($J90,'Vehículos'!$A$5:$H$104,5,FALSE)="",VLOOKUP($J90,'Vehículos'!$A$5:$H$104,6,FALSE)=""),"",VLOOKUP($J90,'Vehículos'!$A$5:$H$104,5,FALSE)+$M90*VLOOKUP($J90,'Vehículos'!$A$5:$H$104,6,FALSE)),""))</f>
        <v/>
      </c>
      <c r="O90" s="33">
        <f>IF($J90="","",IFERROR(VLOOKUP($J90,'Vehículos'!$A$5:$H$104,4,FALSE),""))</f>
        <v/>
      </c>
      <c r="P90" s="20" t="n"/>
      <c r="Q90" s="20" t="n"/>
      <c r="R90" s="59">
        <f>IF(OR($E90="",$F90="",$G90=""),"",IFERROR($E90+$F90+$G90/24,""))</f>
        <v/>
      </c>
      <c r="S90" s="33">
        <f>IF($A90="","",IF($Q90="Cancelada","No aplicable: cancelada",IF($J90="","Revisar: sin vehículo",IF($K90="","Revisar: vehículo no encontrado",IF($H90="","Revisar: faltan personas",IF($K90&lt;$H90,"Revisar: capacidad insuficiente",IF(SUMPRODUCT(($J$5:$J$124=$J90)*($A$5:$A$124&lt;&gt;$A90)*($Q$5:$Q$124&lt;&gt;"Cancelada")*($E$5:$E$124&lt;&gt;"")*($F$5:$F$124&lt;&gt;"")*($R$5:$R$124&gt;($E90+$F90))*(($E$5:$E$124+$F$5:$F$124)&lt;$R90))&gt;0,"Revisar: solapamiento de horario",IF(AND($I90="Accesibilidad",IFERROR(VLOOKUP($J90,'Vehículos'!$A$5:$H$104,7,FALSE),"No")&lt;&gt;"Sí"),"Revisar: accesibilidad",IF(IFERROR(VLOOKUP($J90,'Vehículos'!$A$5:$H$104,8,FALSE),"")&lt;&gt;"Disponible","Revisar: disponibilidad",IF(IFERROR($H90/$K90,0)&gt;=$F$2,"Comprobar: ocupación alta","Correcto"))))))))))</f>
        <v/>
      </c>
      <c r="X90">
        <f>IF('Vehículos'!$A$90="","",'Vehículos'!$A$90)</f>
        <v/>
      </c>
    </row>
    <row r="91" ht="30" customHeight="1">
      <c r="A91" s="20" t="n"/>
      <c r="B91" s="21" t="n"/>
      <c r="C91" s="21" t="n"/>
      <c r="D91" s="21" t="n"/>
      <c r="E91" s="50" t="n"/>
      <c r="F91" s="51" t="n"/>
      <c r="G91" s="24" t="n"/>
      <c r="H91" s="52" t="n"/>
      <c r="I91" s="21" t="n"/>
      <c r="J91" s="20" t="n"/>
      <c r="K91" s="53">
        <f>IF($J91="","",IFERROR(VLOOKUP($J91,'Vehículos'!$A$5:$H$104,3,FALSE),""))</f>
        <v/>
      </c>
      <c r="L91" s="53">
        <f>IF(OR($H91="",$K91=""),"",$K91-$H91)</f>
        <v/>
      </c>
      <c r="M91" s="54" t="n"/>
      <c r="N91" s="55">
        <f>IF(OR($J91="",$M91=""),"",IFERROR(IF(OR(VLOOKUP($J91,'Vehículos'!$A$5:$H$104,5,FALSE)="",VLOOKUP($J91,'Vehículos'!$A$5:$H$104,6,FALSE)=""),"",VLOOKUP($J91,'Vehículos'!$A$5:$H$104,5,FALSE)+$M91*VLOOKUP($J91,'Vehículos'!$A$5:$H$104,6,FALSE)),""))</f>
        <v/>
      </c>
      <c r="O91" s="29">
        <f>IF($J91="","",IFERROR(VLOOKUP($J91,'Vehículos'!$A$5:$H$104,4,FALSE),""))</f>
        <v/>
      </c>
      <c r="P91" s="20" t="n"/>
      <c r="Q91" s="20" t="n"/>
      <c r="R91" s="56">
        <f>IF(OR($E91="",$F91="",$G91=""),"",IFERROR($E91+$F91+$G91/24,""))</f>
        <v/>
      </c>
      <c r="S91" s="29">
        <f>IF($A91="","",IF($Q91="Cancelada","No aplicable: cancelada",IF($J91="","Revisar: sin vehículo",IF($K91="","Revisar: vehículo no encontrado",IF($H91="","Revisar: faltan personas",IF($K91&lt;$H91,"Revisar: capacidad insuficiente",IF(SUMPRODUCT(($J$5:$J$124=$J91)*($A$5:$A$124&lt;&gt;$A91)*($Q$5:$Q$124&lt;&gt;"Cancelada")*($E$5:$E$124&lt;&gt;"")*($F$5:$F$124&lt;&gt;"")*($R$5:$R$124&gt;($E91+$F91))*(($E$5:$E$124+$F$5:$F$124)&lt;$R91))&gt;0,"Revisar: solapamiento de horario",IF(AND($I91="Accesibilidad",IFERROR(VLOOKUP($J91,'Vehículos'!$A$5:$H$104,7,FALSE),"No")&lt;&gt;"Sí"),"Revisar: accesibilidad",IF(IFERROR(VLOOKUP($J91,'Vehículos'!$A$5:$H$104,8,FALSE),"")&lt;&gt;"Disponible","Revisar: disponibilidad",IF(IFERROR($H91/$K91,0)&gt;=$F$2,"Comprobar: ocupación alta","Correcto"))))))))))</f>
        <v/>
      </c>
      <c r="X91">
        <f>IF('Vehículos'!$A$91="","",'Vehículos'!$A$91)</f>
        <v/>
      </c>
    </row>
    <row r="92" ht="30" customHeight="1">
      <c r="A92" s="20" t="n"/>
      <c r="B92" s="21" t="n"/>
      <c r="C92" s="21" t="n"/>
      <c r="D92" s="21" t="n"/>
      <c r="E92" s="50" t="n"/>
      <c r="F92" s="51" t="n"/>
      <c r="G92" s="24" t="n"/>
      <c r="H92" s="52" t="n"/>
      <c r="I92" s="21" t="n"/>
      <c r="J92" s="20" t="n"/>
      <c r="K92" s="57">
        <f>IF($J92="","",IFERROR(VLOOKUP($J92,'Vehículos'!$A$5:$H$104,3,FALSE),""))</f>
        <v/>
      </c>
      <c r="L92" s="57">
        <f>IF(OR($H92="",$K92=""),"",$K92-$H92)</f>
        <v/>
      </c>
      <c r="M92" s="54" t="n"/>
      <c r="N92" s="58">
        <f>IF(OR($J92="",$M92=""),"",IFERROR(IF(OR(VLOOKUP($J92,'Vehículos'!$A$5:$H$104,5,FALSE)="",VLOOKUP($J92,'Vehículos'!$A$5:$H$104,6,FALSE)=""),"",VLOOKUP($J92,'Vehículos'!$A$5:$H$104,5,FALSE)+$M92*VLOOKUP($J92,'Vehículos'!$A$5:$H$104,6,FALSE)),""))</f>
        <v/>
      </c>
      <c r="O92" s="33">
        <f>IF($J92="","",IFERROR(VLOOKUP($J92,'Vehículos'!$A$5:$H$104,4,FALSE),""))</f>
        <v/>
      </c>
      <c r="P92" s="20" t="n"/>
      <c r="Q92" s="20" t="n"/>
      <c r="R92" s="59">
        <f>IF(OR($E92="",$F92="",$G92=""),"",IFERROR($E92+$F92+$G92/24,""))</f>
        <v/>
      </c>
      <c r="S92" s="33">
        <f>IF($A92="","",IF($Q92="Cancelada","No aplicable: cancelada",IF($J92="","Revisar: sin vehículo",IF($K92="","Revisar: vehículo no encontrado",IF($H92="","Revisar: faltan personas",IF($K92&lt;$H92,"Revisar: capacidad insuficiente",IF(SUMPRODUCT(($J$5:$J$124=$J92)*($A$5:$A$124&lt;&gt;$A92)*($Q$5:$Q$124&lt;&gt;"Cancelada")*($E$5:$E$124&lt;&gt;"")*($F$5:$F$124&lt;&gt;"")*($R$5:$R$124&gt;($E92+$F92))*(($E$5:$E$124+$F$5:$F$124)&lt;$R92))&gt;0,"Revisar: solapamiento de horario",IF(AND($I92="Accesibilidad",IFERROR(VLOOKUP($J92,'Vehículos'!$A$5:$H$104,7,FALSE),"No")&lt;&gt;"Sí"),"Revisar: accesibilidad",IF(IFERROR(VLOOKUP($J92,'Vehículos'!$A$5:$H$104,8,FALSE),"")&lt;&gt;"Disponible","Revisar: disponibilidad",IF(IFERROR($H92/$K92,0)&gt;=$F$2,"Comprobar: ocupación alta","Correcto"))))))))))</f>
        <v/>
      </c>
      <c r="X92">
        <f>IF('Vehículos'!$A$92="","",'Vehículos'!$A$92)</f>
        <v/>
      </c>
    </row>
    <row r="93" ht="30" customHeight="1">
      <c r="A93" s="20" t="n"/>
      <c r="B93" s="21" t="n"/>
      <c r="C93" s="21" t="n"/>
      <c r="D93" s="21" t="n"/>
      <c r="E93" s="50" t="n"/>
      <c r="F93" s="51" t="n"/>
      <c r="G93" s="24" t="n"/>
      <c r="H93" s="52" t="n"/>
      <c r="I93" s="21" t="n"/>
      <c r="J93" s="20" t="n"/>
      <c r="K93" s="53">
        <f>IF($J93="","",IFERROR(VLOOKUP($J93,'Vehículos'!$A$5:$H$104,3,FALSE),""))</f>
        <v/>
      </c>
      <c r="L93" s="53">
        <f>IF(OR($H93="",$K93=""),"",$K93-$H93)</f>
        <v/>
      </c>
      <c r="M93" s="54" t="n"/>
      <c r="N93" s="55">
        <f>IF(OR($J93="",$M93=""),"",IFERROR(IF(OR(VLOOKUP($J93,'Vehículos'!$A$5:$H$104,5,FALSE)="",VLOOKUP($J93,'Vehículos'!$A$5:$H$104,6,FALSE)=""),"",VLOOKUP($J93,'Vehículos'!$A$5:$H$104,5,FALSE)+$M93*VLOOKUP($J93,'Vehículos'!$A$5:$H$104,6,FALSE)),""))</f>
        <v/>
      </c>
      <c r="O93" s="29">
        <f>IF($J93="","",IFERROR(VLOOKUP($J93,'Vehículos'!$A$5:$H$104,4,FALSE),""))</f>
        <v/>
      </c>
      <c r="P93" s="20" t="n"/>
      <c r="Q93" s="20" t="n"/>
      <c r="R93" s="56">
        <f>IF(OR($E93="",$F93="",$G93=""),"",IFERROR($E93+$F93+$G93/24,""))</f>
        <v/>
      </c>
      <c r="S93" s="29">
        <f>IF($A93="","",IF($Q93="Cancelada","No aplicable: cancelada",IF($J93="","Revisar: sin vehículo",IF($K93="","Revisar: vehículo no encontrado",IF($H93="","Revisar: faltan personas",IF($K93&lt;$H93,"Revisar: capacidad insuficiente",IF(SUMPRODUCT(($J$5:$J$124=$J93)*($A$5:$A$124&lt;&gt;$A93)*($Q$5:$Q$124&lt;&gt;"Cancelada")*($E$5:$E$124&lt;&gt;"")*($F$5:$F$124&lt;&gt;"")*($R$5:$R$124&gt;($E93+$F93))*(($E$5:$E$124+$F$5:$F$124)&lt;$R93))&gt;0,"Revisar: solapamiento de horario",IF(AND($I93="Accesibilidad",IFERROR(VLOOKUP($J93,'Vehículos'!$A$5:$H$104,7,FALSE),"No")&lt;&gt;"Sí"),"Revisar: accesibilidad",IF(IFERROR(VLOOKUP($J93,'Vehículos'!$A$5:$H$104,8,FALSE),"")&lt;&gt;"Disponible","Revisar: disponibilidad",IF(IFERROR($H93/$K93,0)&gt;=$F$2,"Comprobar: ocupación alta","Correcto"))))))))))</f>
        <v/>
      </c>
      <c r="X93">
        <f>IF('Vehículos'!$A$93="","",'Vehículos'!$A$93)</f>
        <v/>
      </c>
    </row>
    <row r="94" ht="30" customHeight="1">
      <c r="A94" s="20" t="n"/>
      <c r="B94" s="21" t="n"/>
      <c r="C94" s="21" t="n"/>
      <c r="D94" s="21" t="n"/>
      <c r="E94" s="50" t="n"/>
      <c r="F94" s="51" t="n"/>
      <c r="G94" s="24" t="n"/>
      <c r="H94" s="52" t="n"/>
      <c r="I94" s="21" t="n"/>
      <c r="J94" s="20" t="n"/>
      <c r="K94" s="57">
        <f>IF($J94="","",IFERROR(VLOOKUP($J94,'Vehículos'!$A$5:$H$104,3,FALSE),""))</f>
        <v/>
      </c>
      <c r="L94" s="57">
        <f>IF(OR($H94="",$K94=""),"",$K94-$H94)</f>
        <v/>
      </c>
      <c r="M94" s="54" t="n"/>
      <c r="N94" s="58">
        <f>IF(OR($J94="",$M94=""),"",IFERROR(IF(OR(VLOOKUP($J94,'Vehículos'!$A$5:$H$104,5,FALSE)="",VLOOKUP($J94,'Vehículos'!$A$5:$H$104,6,FALSE)=""),"",VLOOKUP($J94,'Vehículos'!$A$5:$H$104,5,FALSE)+$M94*VLOOKUP($J94,'Vehículos'!$A$5:$H$104,6,FALSE)),""))</f>
        <v/>
      </c>
      <c r="O94" s="33">
        <f>IF($J94="","",IFERROR(VLOOKUP($J94,'Vehículos'!$A$5:$H$104,4,FALSE),""))</f>
        <v/>
      </c>
      <c r="P94" s="20" t="n"/>
      <c r="Q94" s="20" t="n"/>
      <c r="R94" s="59">
        <f>IF(OR($E94="",$F94="",$G94=""),"",IFERROR($E94+$F94+$G94/24,""))</f>
        <v/>
      </c>
      <c r="S94" s="33">
        <f>IF($A94="","",IF($Q94="Cancelada","No aplicable: cancelada",IF($J94="","Revisar: sin vehículo",IF($K94="","Revisar: vehículo no encontrado",IF($H94="","Revisar: faltan personas",IF($K94&lt;$H94,"Revisar: capacidad insuficiente",IF(SUMPRODUCT(($J$5:$J$124=$J94)*($A$5:$A$124&lt;&gt;$A94)*($Q$5:$Q$124&lt;&gt;"Cancelada")*($E$5:$E$124&lt;&gt;"")*($F$5:$F$124&lt;&gt;"")*($R$5:$R$124&gt;($E94+$F94))*(($E$5:$E$124+$F$5:$F$124)&lt;$R94))&gt;0,"Revisar: solapamiento de horario",IF(AND($I94="Accesibilidad",IFERROR(VLOOKUP($J94,'Vehículos'!$A$5:$H$104,7,FALSE),"No")&lt;&gt;"Sí"),"Revisar: accesibilidad",IF(IFERROR(VLOOKUP($J94,'Vehículos'!$A$5:$H$104,8,FALSE),"")&lt;&gt;"Disponible","Revisar: disponibilidad",IF(IFERROR($H94/$K94,0)&gt;=$F$2,"Comprobar: ocupación alta","Correcto"))))))))))</f>
        <v/>
      </c>
      <c r="X94">
        <f>IF('Vehículos'!$A$94="","",'Vehículos'!$A$94)</f>
        <v/>
      </c>
    </row>
    <row r="95" ht="30" customHeight="1">
      <c r="A95" s="20" t="n"/>
      <c r="B95" s="21" t="n"/>
      <c r="C95" s="21" t="n"/>
      <c r="D95" s="21" t="n"/>
      <c r="E95" s="50" t="n"/>
      <c r="F95" s="51" t="n"/>
      <c r="G95" s="24" t="n"/>
      <c r="H95" s="52" t="n"/>
      <c r="I95" s="21" t="n"/>
      <c r="J95" s="20" t="n"/>
      <c r="K95" s="53">
        <f>IF($J95="","",IFERROR(VLOOKUP($J95,'Vehículos'!$A$5:$H$104,3,FALSE),""))</f>
        <v/>
      </c>
      <c r="L95" s="53">
        <f>IF(OR($H95="",$K95=""),"",$K95-$H95)</f>
        <v/>
      </c>
      <c r="M95" s="54" t="n"/>
      <c r="N95" s="55">
        <f>IF(OR($J95="",$M95=""),"",IFERROR(IF(OR(VLOOKUP($J95,'Vehículos'!$A$5:$H$104,5,FALSE)="",VLOOKUP($J95,'Vehículos'!$A$5:$H$104,6,FALSE)=""),"",VLOOKUP($J95,'Vehículos'!$A$5:$H$104,5,FALSE)+$M95*VLOOKUP($J95,'Vehículos'!$A$5:$H$104,6,FALSE)),""))</f>
        <v/>
      </c>
      <c r="O95" s="29">
        <f>IF($J95="","",IFERROR(VLOOKUP($J95,'Vehículos'!$A$5:$H$104,4,FALSE),""))</f>
        <v/>
      </c>
      <c r="P95" s="20" t="n"/>
      <c r="Q95" s="20" t="n"/>
      <c r="R95" s="56">
        <f>IF(OR($E95="",$F95="",$G95=""),"",IFERROR($E95+$F95+$G95/24,""))</f>
        <v/>
      </c>
      <c r="S95" s="29">
        <f>IF($A95="","",IF($Q95="Cancelada","No aplicable: cancelada",IF($J95="","Revisar: sin vehículo",IF($K95="","Revisar: vehículo no encontrado",IF($H95="","Revisar: faltan personas",IF($K95&lt;$H95,"Revisar: capacidad insuficiente",IF(SUMPRODUCT(($J$5:$J$124=$J95)*($A$5:$A$124&lt;&gt;$A95)*($Q$5:$Q$124&lt;&gt;"Cancelada")*($E$5:$E$124&lt;&gt;"")*($F$5:$F$124&lt;&gt;"")*($R$5:$R$124&gt;($E95+$F95))*(($E$5:$E$124+$F$5:$F$124)&lt;$R95))&gt;0,"Revisar: solapamiento de horario",IF(AND($I95="Accesibilidad",IFERROR(VLOOKUP($J95,'Vehículos'!$A$5:$H$104,7,FALSE),"No")&lt;&gt;"Sí"),"Revisar: accesibilidad",IF(IFERROR(VLOOKUP($J95,'Vehículos'!$A$5:$H$104,8,FALSE),"")&lt;&gt;"Disponible","Revisar: disponibilidad",IF(IFERROR($H95/$K95,0)&gt;=$F$2,"Comprobar: ocupación alta","Correcto"))))))))))</f>
        <v/>
      </c>
      <c r="X95">
        <f>IF('Vehículos'!$A$95="","",'Vehículos'!$A$95)</f>
        <v/>
      </c>
    </row>
    <row r="96" ht="30" customHeight="1">
      <c r="A96" s="20" t="n"/>
      <c r="B96" s="21" t="n"/>
      <c r="C96" s="21" t="n"/>
      <c r="D96" s="21" t="n"/>
      <c r="E96" s="50" t="n"/>
      <c r="F96" s="51" t="n"/>
      <c r="G96" s="24" t="n"/>
      <c r="H96" s="52" t="n"/>
      <c r="I96" s="21" t="n"/>
      <c r="J96" s="20" t="n"/>
      <c r="K96" s="57">
        <f>IF($J96="","",IFERROR(VLOOKUP($J96,'Vehículos'!$A$5:$H$104,3,FALSE),""))</f>
        <v/>
      </c>
      <c r="L96" s="57">
        <f>IF(OR($H96="",$K96=""),"",$K96-$H96)</f>
        <v/>
      </c>
      <c r="M96" s="54" t="n"/>
      <c r="N96" s="58">
        <f>IF(OR($J96="",$M96=""),"",IFERROR(IF(OR(VLOOKUP($J96,'Vehículos'!$A$5:$H$104,5,FALSE)="",VLOOKUP($J96,'Vehículos'!$A$5:$H$104,6,FALSE)=""),"",VLOOKUP($J96,'Vehículos'!$A$5:$H$104,5,FALSE)+$M96*VLOOKUP($J96,'Vehículos'!$A$5:$H$104,6,FALSE)),""))</f>
        <v/>
      </c>
      <c r="O96" s="33">
        <f>IF($J96="","",IFERROR(VLOOKUP($J96,'Vehículos'!$A$5:$H$104,4,FALSE),""))</f>
        <v/>
      </c>
      <c r="P96" s="20" t="n"/>
      <c r="Q96" s="20" t="n"/>
      <c r="R96" s="59">
        <f>IF(OR($E96="",$F96="",$G96=""),"",IFERROR($E96+$F96+$G96/24,""))</f>
        <v/>
      </c>
      <c r="S96" s="33">
        <f>IF($A96="","",IF($Q96="Cancelada","No aplicable: cancelada",IF($J96="","Revisar: sin vehículo",IF($K96="","Revisar: vehículo no encontrado",IF($H96="","Revisar: faltan personas",IF($K96&lt;$H96,"Revisar: capacidad insuficiente",IF(SUMPRODUCT(($J$5:$J$124=$J96)*($A$5:$A$124&lt;&gt;$A96)*($Q$5:$Q$124&lt;&gt;"Cancelada")*($E$5:$E$124&lt;&gt;"")*($F$5:$F$124&lt;&gt;"")*($R$5:$R$124&gt;($E96+$F96))*(($E$5:$E$124+$F$5:$F$124)&lt;$R96))&gt;0,"Revisar: solapamiento de horario",IF(AND($I96="Accesibilidad",IFERROR(VLOOKUP($J96,'Vehículos'!$A$5:$H$104,7,FALSE),"No")&lt;&gt;"Sí"),"Revisar: accesibilidad",IF(IFERROR(VLOOKUP($J96,'Vehículos'!$A$5:$H$104,8,FALSE),"")&lt;&gt;"Disponible","Revisar: disponibilidad",IF(IFERROR($H96/$K96,0)&gt;=$F$2,"Comprobar: ocupación alta","Correcto"))))))))))</f>
        <v/>
      </c>
      <c r="X96">
        <f>IF('Vehículos'!$A$96="","",'Vehículos'!$A$96)</f>
        <v/>
      </c>
    </row>
    <row r="97" ht="30" customHeight="1">
      <c r="A97" s="20" t="n"/>
      <c r="B97" s="21" t="n"/>
      <c r="C97" s="21" t="n"/>
      <c r="D97" s="21" t="n"/>
      <c r="E97" s="50" t="n"/>
      <c r="F97" s="51" t="n"/>
      <c r="G97" s="24" t="n"/>
      <c r="H97" s="52" t="n"/>
      <c r="I97" s="21" t="n"/>
      <c r="J97" s="20" t="n"/>
      <c r="K97" s="53">
        <f>IF($J97="","",IFERROR(VLOOKUP($J97,'Vehículos'!$A$5:$H$104,3,FALSE),""))</f>
        <v/>
      </c>
      <c r="L97" s="53">
        <f>IF(OR($H97="",$K97=""),"",$K97-$H97)</f>
        <v/>
      </c>
      <c r="M97" s="54" t="n"/>
      <c r="N97" s="55">
        <f>IF(OR($J97="",$M97=""),"",IFERROR(IF(OR(VLOOKUP($J97,'Vehículos'!$A$5:$H$104,5,FALSE)="",VLOOKUP($J97,'Vehículos'!$A$5:$H$104,6,FALSE)=""),"",VLOOKUP($J97,'Vehículos'!$A$5:$H$104,5,FALSE)+$M97*VLOOKUP($J97,'Vehículos'!$A$5:$H$104,6,FALSE)),""))</f>
        <v/>
      </c>
      <c r="O97" s="29">
        <f>IF($J97="","",IFERROR(VLOOKUP($J97,'Vehículos'!$A$5:$H$104,4,FALSE),""))</f>
        <v/>
      </c>
      <c r="P97" s="20" t="n"/>
      <c r="Q97" s="20" t="n"/>
      <c r="R97" s="56">
        <f>IF(OR($E97="",$F97="",$G97=""),"",IFERROR($E97+$F97+$G97/24,""))</f>
        <v/>
      </c>
      <c r="S97" s="29">
        <f>IF($A97="","",IF($Q97="Cancelada","No aplicable: cancelada",IF($J97="","Revisar: sin vehículo",IF($K97="","Revisar: vehículo no encontrado",IF($H97="","Revisar: faltan personas",IF($K97&lt;$H97,"Revisar: capacidad insuficiente",IF(SUMPRODUCT(($J$5:$J$124=$J97)*($A$5:$A$124&lt;&gt;$A97)*($Q$5:$Q$124&lt;&gt;"Cancelada")*($E$5:$E$124&lt;&gt;"")*($F$5:$F$124&lt;&gt;"")*($R$5:$R$124&gt;($E97+$F97))*(($E$5:$E$124+$F$5:$F$124)&lt;$R97))&gt;0,"Revisar: solapamiento de horario",IF(AND($I97="Accesibilidad",IFERROR(VLOOKUP($J97,'Vehículos'!$A$5:$H$104,7,FALSE),"No")&lt;&gt;"Sí"),"Revisar: accesibilidad",IF(IFERROR(VLOOKUP($J97,'Vehículos'!$A$5:$H$104,8,FALSE),"")&lt;&gt;"Disponible","Revisar: disponibilidad",IF(IFERROR($H97/$K97,0)&gt;=$F$2,"Comprobar: ocupación alta","Correcto"))))))))))</f>
        <v/>
      </c>
      <c r="X97">
        <f>IF('Vehículos'!$A$97="","",'Vehículos'!$A$97)</f>
        <v/>
      </c>
    </row>
    <row r="98" ht="30" customHeight="1">
      <c r="A98" s="20" t="n"/>
      <c r="B98" s="21" t="n"/>
      <c r="C98" s="21" t="n"/>
      <c r="D98" s="21" t="n"/>
      <c r="E98" s="50" t="n"/>
      <c r="F98" s="51" t="n"/>
      <c r="G98" s="24" t="n"/>
      <c r="H98" s="52" t="n"/>
      <c r="I98" s="21" t="n"/>
      <c r="J98" s="20" t="n"/>
      <c r="K98" s="57">
        <f>IF($J98="","",IFERROR(VLOOKUP($J98,'Vehículos'!$A$5:$H$104,3,FALSE),""))</f>
        <v/>
      </c>
      <c r="L98" s="57">
        <f>IF(OR($H98="",$K98=""),"",$K98-$H98)</f>
        <v/>
      </c>
      <c r="M98" s="54" t="n"/>
      <c r="N98" s="58">
        <f>IF(OR($J98="",$M98=""),"",IFERROR(IF(OR(VLOOKUP($J98,'Vehículos'!$A$5:$H$104,5,FALSE)="",VLOOKUP($J98,'Vehículos'!$A$5:$H$104,6,FALSE)=""),"",VLOOKUP($J98,'Vehículos'!$A$5:$H$104,5,FALSE)+$M98*VLOOKUP($J98,'Vehículos'!$A$5:$H$104,6,FALSE)),""))</f>
        <v/>
      </c>
      <c r="O98" s="33">
        <f>IF($J98="","",IFERROR(VLOOKUP($J98,'Vehículos'!$A$5:$H$104,4,FALSE),""))</f>
        <v/>
      </c>
      <c r="P98" s="20" t="n"/>
      <c r="Q98" s="20" t="n"/>
      <c r="R98" s="59">
        <f>IF(OR($E98="",$F98="",$G98=""),"",IFERROR($E98+$F98+$G98/24,""))</f>
        <v/>
      </c>
      <c r="S98" s="33">
        <f>IF($A98="","",IF($Q98="Cancelada","No aplicable: cancelada",IF($J98="","Revisar: sin vehículo",IF($K98="","Revisar: vehículo no encontrado",IF($H98="","Revisar: faltan personas",IF($K98&lt;$H98,"Revisar: capacidad insuficiente",IF(SUMPRODUCT(($J$5:$J$124=$J98)*($A$5:$A$124&lt;&gt;$A98)*($Q$5:$Q$124&lt;&gt;"Cancelada")*($E$5:$E$124&lt;&gt;"")*($F$5:$F$124&lt;&gt;"")*($R$5:$R$124&gt;($E98+$F98))*(($E$5:$E$124+$F$5:$F$124)&lt;$R98))&gt;0,"Revisar: solapamiento de horario",IF(AND($I98="Accesibilidad",IFERROR(VLOOKUP($J98,'Vehículos'!$A$5:$H$104,7,FALSE),"No")&lt;&gt;"Sí"),"Revisar: accesibilidad",IF(IFERROR(VLOOKUP($J98,'Vehículos'!$A$5:$H$104,8,FALSE),"")&lt;&gt;"Disponible","Revisar: disponibilidad",IF(IFERROR($H98/$K98,0)&gt;=$F$2,"Comprobar: ocupación alta","Correcto"))))))))))</f>
        <v/>
      </c>
      <c r="X98">
        <f>IF('Vehículos'!$A$98="","",'Vehículos'!$A$98)</f>
        <v/>
      </c>
    </row>
    <row r="99" ht="30" customHeight="1">
      <c r="A99" s="20" t="n"/>
      <c r="B99" s="21" t="n"/>
      <c r="C99" s="21" t="n"/>
      <c r="D99" s="21" t="n"/>
      <c r="E99" s="50" t="n"/>
      <c r="F99" s="51" t="n"/>
      <c r="G99" s="24" t="n"/>
      <c r="H99" s="52" t="n"/>
      <c r="I99" s="21" t="n"/>
      <c r="J99" s="20" t="n"/>
      <c r="K99" s="53">
        <f>IF($J99="","",IFERROR(VLOOKUP($J99,'Vehículos'!$A$5:$H$104,3,FALSE),""))</f>
        <v/>
      </c>
      <c r="L99" s="53">
        <f>IF(OR($H99="",$K99=""),"",$K99-$H99)</f>
        <v/>
      </c>
      <c r="M99" s="54" t="n"/>
      <c r="N99" s="55">
        <f>IF(OR($J99="",$M99=""),"",IFERROR(IF(OR(VLOOKUP($J99,'Vehículos'!$A$5:$H$104,5,FALSE)="",VLOOKUP($J99,'Vehículos'!$A$5:$H$104,6,FALSE)=""),"",VLOOKUP($J99,'Vehículos'!$A$5:$H$104,5,FALSE)+$M99*VLOOKUP($J99,'Vehículos'!$A$5:$H$104,6,FALSE)),""))</f>
        <v/>
      </c>
      <c r="O99" s="29">
        <f>IF($J99="","",IFERROR(VLOOKUP($J99,'Vehículos'!$A$5:$H$104,4,FALSE),""))</f>
        <v/>
      </c>
      <c r="P99" s="20" t="n"/>
      <c r="Q99" s="20" t="n"/>
      <c r="R99" s="56">
        <f>IF(OR($E99="",$F99="",$G99=""),"",IFERROR($E99+$F99+$G99/24,""))</f>
        <v/>
      </c>
      <c r="S99" s="29">
        <f>IF($A99="","",IF($Q99="Cancelada","No aplicable: cancelada",IF($J99="","Revisar: sin vehículo",IF($K99="","Revisar: vehículo no encontrado",IF($H99="","Revisar: faltan personas",IF($K99&lt;$H99,"Revisar: capacidad insuficiente",IF(SUMPRODUCT(($J$5:$J$124=$J99)*($A$5:$A$124&lt;&gt;$A99)*($Q$5:$Q$124&lt;&gt;"Cancelada")*($E$5:$E$124&lt;&gt;"")*($F$5:$F$124&lt;&gt;"")*($R$5:$R$124&gt;($E99+$F99))*(($E$5:$E$124+$F$5:$F$124)&lt;$R99))&gt;0,"Revisar: solapamiento de horario",IF(AND($I99="Accesibilidad",IFERROR(VLOOKUP($J99,'Vehículos'!$A$5:$H$104,7,FALSE),"No")&lt;&gt;"Sí"),"Revisar: accesibilidad",IF(IFERROR(VLOOKUP($J99,'Vehículos'!$A$5:$H$104,8,FALSE),"")&lt;&gt;"Disponible","Revisar: disponibilidad",IF(IFERROR($H99/$K99,0)&gt;=$F$2,"Comprobar: ocupación alta","Correcto"))))))))))</f>
        <v/>
      </c>
      <c r="X99">
        <f>IF('Vehículos'!$A$99="","",'Vehículos'!$A$99)</f>
        <v/>
      </c>
    </row>
    <row r="100" ht="30" customHeight="1">
      <c r="A100" s="20" t="n"/>
      <c r="B100" s="21" t="n"/>
      <c r="C100" s="21" t="n"/>
      <c r="D100" s="21" t="n"/>
      <c r="E100" s="50" t="n"/>
      <c r="F100" s="51" t="n"/>
      <c r="G100" s="24" t="n"/>
      <c r="H100" s="52" t="n"/>
      <c r="I100" s="21" t="n"/>
      <c r="J100" s="20" t="n"/>
      <c r="K100" s="57">
        <f>IF($J100="","",IFERROR(VLOOKUP($J100,'Vehículos'!$A$5:$H$104,3,FALSE),""))</f>
        <v/>
      </c>
      <c r="L100" s="57">
        <f>IF(OR($H100="",$K100=""),"",$K100-$H100)</f>
        <v/>
      </c>
      <c r="M100" s="54" t="n"/>
      <c r="N100" s="58">
        <f>IF(OR($J100="",$M100=""),"",IFERROR(IF(OR(VLOOKUP($J100,'Vehículos'!$A$5:$H$104,5,FALSE)="",VLOOKUP($J100,'Vehículos'!$A$5:$H$104,6,FALSE)=""),"",VLOOKUP($J100,'Vehículos'!$A$5:$H$104,5,FALSE)+$M100*VLOOKUP($J100,'Vehículos'!$A$5:$H$104,6,FALSE)),""))</f>
        <v/>
      </c>
      <c r="O100" s="33">
        <f>IF($J100="","",IFERROR(VLOOKUP($J100,'Vehículos'!$A$5:$H$104,4,FALSE),""))</f>
        <v/>
      </c>
      <c r="P100" s="20" t="n"/>
      <c r="Q100" s="20" t="n"/>
      <c r="R100" s="59">
        <f>IF(OR($E100="",$F100="",$G100=""),"",IFERROR($E100+$F100+$G100/24,""))</f>
        <v/>
      </c>
      <c r="S100" s="33">
        <f>IF($A100="","",IF($Q100="Cancelada","No aplicable: cancelada",IF($J100="","Revisar: sin vehículo",IF($K100="","Revisar: vehículo no encontrado",IF($H100="","Revisar: faltan personas",IF($K100&lt;$H100,"Revisar: capacidad insuficiente",IF(SUMPRODUCT(($J$5:$J$124=$J100)*($A$5:$A$124&lt;&gt;$A100)*($Q$5:$Q$124&lt;&gt;"Cancelada")*($E$5:$E$124&lt;&gt;"")*($F$5:$F$124&lt;&gt;"")*($R$5:$R$124&gt;($E100+$F100))*(($E$5:$E$124+$F$5:$F$124)&lt;$R100))&gt;0,"Revisar: solapamiento de horario",IF(AND($I100="Accesibilidad",IFERROR(VLOOKUP($J100,'Vehículos'!$A$5:$H$104,7,FALSE),"No")&lt;&gt;"Sí"),"Revisar: accesibilidad",IF(IFERROR(VLOOKUP($J100,'Vehículos'!$A$5:$H$104,8,FALSE),"")&lt;&gt;"Disponible","Revisar: disponibilidad",IF(IFERROR($H100/$K100,0)&gt;=$F$2,"Comprobar: ocupación alta","Correcto"))))))))))</f>
        <v/>
      </c>
      <c r="X100">
        <f>IF('Vehículos'!$A$100="","",'Vehículos'!$A$100)</f>
        <v/>
      </c>
    </row>
    <row r="101" ht="30" customHeight="1">
      <c r="A101" s="20" t="n"/>
      <c r="B101" s="21" t="n"/>
      <c r="C101" s="21" t="n"/>
      <c r="D101" s="21" t="n"/>
      <c r="E101" s="50" t="n"/>
      <c r="F101" s="51" t="n"/>
      <c r="G101" s="24" t="n"/>
      <c r="H101" s="52" t="n"/>
      <c r="I101" s="21" t="n"/>
      <c r="J101" s="20" t="n"/>
      <c r="K101" s="53">
        <f>IF($J101="","",IFERROR(VLOOKUP($J101,'Vehículos'!$A$5:$H$104,3,FALSE),""))</f>
        <v/>
      </c>
      <c r="L101" s="53">
        <f>IF(OR($H101="",$K101=""),"",$K101-$H101)</f>
        <v/>
      </c>
      <c r="M101" s="54" t="n"/>
      <c r="N101" s="55">
        <f>IF(OR($J101="",$M101=""),"",IFERROR(IF(OR(VLOOKUP($J101,'Vehículos'!$A$5:$H$104,5,FALSE)="",VLOOKUP($J101,'Vehículos'!$A$5:$H$104,6,FALSE)=""),"",VLOOKUP($J101,'Vehículos'!$A$5:$H$104,5,FALSE)+$M101*VLOOKUP($J101,'Vehículos'!$A$5:$H$104,6,FALSE)),""))</f>
        <v/>
      </c>
      <c r="O101" s="29">
        <f>IF($J101="","",IFERROR(VLOOKUP($J101,'Vehículos'!$A$5:$H$104,4,FALSE),""))</f>
        <v/>
      </c>
      <c r="P101" s="20" t="n"/>
      <c r="Q101" s="20" t="n"/>
      <c r="R101" s="56">
        <f>IF(OR($E101="",$F101="",$G101=""),"",IFERROR($E101+$F101+$G101/24,""))</f>
        <v/>
      </c>
      <c r="S101" s="29">
        <f>IF($A101="","",IF($Q101="Cancelada","No aplicable: cancelada",IF($J101="","Revisar: sin vehículo",IF($K101="","Revisar: vehículo no encontrado",IF($H101="","Revisar: faltan personas",IF($K101&lt;$H101,"Revisar: capacidad insuficiente",IF(SUMPRODUCT(($J$5:$J$124=$J101)*($A$5:$A$124&lt;&gt;$A101)*($Q$5:$Q$124&lt;&gt;"Cancelada")*($E$5:$E$124&lt;&gt;"")*($F$5:$F$124&lt;&gt;"")*($R$5:$R$124&gt;($E101+$F101))*(($E$5:$E$124+$F$5:$F$124)&lt;$R101))&gt;0,"Revisar: solapamiento de horario",IF(AND($I101="Accesibilidad",IFERROR(VLOOKUP($J101,'Vehículos'!$A$5:$H$104,7,FALSE),"No")&lt;&gt;"Sí"),"Revisar: accesibilidad",IF(IFERROR(VLOOKUP($J101,'Vehículos'!$A$5:$H$104,8,FALSE),"")&lt;&gt;"Disponible","Revisar: disponibilidad",IF(IFERROR($H101/$K101,0)&gt;=$F$2,"Comprobar: ocupación alta","Correcto"))))))))))</f>
        <v/>
      </c>
      <c r="X101">
        <f>IF('Vehículos'!$A$101="","",'Vehículos'!$A$101)</f>
        <v/>
      </c>
    </row>
    <row r="102" ht="30" customHeight="1">
      <c r="A102" s="20" t="n"/>
      <c r="B102" s="21" t="n"/>
      <c r="C102" s="21" t="n"/>
      <c r="D102" s="21" t="n"/>
      <c r="E102" s="50" t="n"/>
      <c r="F102" s="51" t="n"/>
      <c r="G102" s="24" t="n"/>
      <c r="H102" s="52" t="n"/>
      <c r="I102" s="21" t="n"/>
      <c r="J102" s="20" t="n"/>
      <c r="K102" s="57">
        <f>IF($J102="","",IFERROR(VLOOKUP($J102,'Vehículos'!$A$5:$H$104,3,FALSE),""))</f>
        <v/>
      </c>
      <c r="L102" s="57">
        <f>IF(OR($H102="",$K102=""),"",$K102-$H102)</f>
        <v/>
      </c>
      <c r="M102" s="54" t="n"/>
      <c r="N102" s="58">
        <f>IF(OR($J102="",$M102=""),"",IFERROR(IF(OR(VLOOKUP($J102,'Vehículos'!$A$5:$H$104,5,FALSE)="",VLOOKUP($J102,'Vehículos'!$A$5:$H$104,6,FALSE)=""),"",VLOOKUP($J102,'Vehículos'!$A$5:$H$104,5,FALSE)+$M102*VLOOKUP($J102,'Vehículos'!$A$5:$H$104,6,FALSE)),""))</f>
        <v/>
      </c>
      <c r="O102" s="33">
        <f>IF($J102="","",IFERROR(VLOOKUP($J102,'Vehículos'!$A$5:$H$104,4,FALSE),""))</f>
        <v/>
      </c>
      <c r="P102" s="20" t="n"/>
      <c r="Q102" s="20" t="n"/>
      <c r="R102" s="59">
        <f>IF(OR($E102="",$F102="",$G102=""),"",IFERROR($E102+$F102+$G102/24,""))</f>
        <v/>
      </c>
      <c r="S102" s="33">
        <f>IF($A102="","",IF($Q102="Cancelada","No aplicable: cancelada",IF($J102="","Revisar: sin vehículo",IF($K102="","Revisar: vehículo no encontrado",IF($H102="","Revisar: faltan personas",IF($K102&lt;$H102,"Revisar: capacidad insuficiente",IF(SUMPRODUCT(($J$5:$J$124=$J102)*($A$5:$A$124&lt;&gt;$A102)*($Q$5:$Q$124&lt;&gt;"Cancelada")*($E$5:$E$124&lt;&gt;"")*($F$5:$F$124&lt;&gt;"")*($R$5:$R$124&gt;($E102+$F102))*(($E$5:$E$124+$F$5:$F$124)&lt;$R102))&gt;0,"Revisar: solapamiento de horario",IF(AND($I102="Accesibilidad",IFERROR(VLOOKUP($J102,'Vehículos'!$A$5:$H$104,7,FALSE),"No")&lt;&gt;"Sí"),"Revisar: accesibilidad",IF(IFERROR(VLOOKUP($J102,'Vehículos'!$A$5:$H$104,8,FALSE),"")&lt;&gt;"Disponible","Revisar: disponibilidad",IF(IFERROR($H102/$K102,0)&gt;=$F$2,"Comprobar: ocupación alta","Correcto"))))))))))</f>
        <v/>
      </c>
      <c r="X102">
        <f>IF('Vehículos'!$A$102="","",'Vehículos'!$A$102)</f>
        <v/>
      </c>
    </row>
    <row r="103" ht="30" customHeight="1">
      <c r="A103" s="20" t="n"/>
      <c r="B103" s="21" t="n"/>
      <c r="C103" s="21" t="n"/>
      <c r="D103" s="21" t="n"/>
      <c r="E103" s="50" t="n"/>
      <c r="F103" s="51" t="n"/>
      <c r="G103" s="24" t="n"/>
      <c r="H103" s="52" t="n"/>
      <c r="I103" s="21" t="n"/>
      <c r="J103" s="20" t="n"/>
      <c r="K103" s="53">
        <f>IF($J103="","",IFERROR(VLOOKUP($J103,'Vehículos'!$A$5:$H$104,3,FALSE),""))</f>
        <v/>
      </c>
      <c r="L103" s="53">
        <f>IF(OR($H103="",$K103=""),"",$K103-$H103)</f>
        <v/>
      </c>
      <c r="M103" s="54" t="n"/>
      <c r="N103" s="55">
        <f>IF(OR($J103="",$M103=""),"",IFERROR(IF(OR(VLOOKUP($J103,'Vehículos'!$A$5:$H$104,5,FALSE)="",VLOOKUP($J103,'Vehículos'!$A$5:$H$104,6,FALSE)=""),"",VLOOKUP($J103,'Vehículos'!$A$5:$H$104,5,FALSE)+$M103*VLOOKUP($J103,'Vehículos'!$A$5:$H$104,6,FALSE)),""))</f>
        <v/>
      </c>
      <c r="O103" s="29">
        <f>IF($J103="","",IFERROR(VLOOKUP($J103,'Vehículos'!$A$5:$H$104,4,FALSE),""))</f>
        <v/>
      </c>
      <c r="P103" s="20" t="n"/>
      <c r="Q103" s="20" t="n"/>
      <c r="R103" s="56">
        <f>IF(OR($E103="",$F103="",$G103=""),"",IFERROR($E103+$F103+$G103/24,""))</f>
        <v/>
      </c>
      <c r="S103" s="29">
        <f>IF($A103="","",IF($Q103="Cancelada","No aplicable: cancelada",IF($J103="","Revisar: sin vehículo",IF($K103="","Revisar: vehículo no encontrado",IF($H103="","Revisar: faltan personas",IF($K103&lt;$H103,"Revisar: capacidad insuficiente",IF(SUMPRODUCT(($J$5:$J$124=$J103)*($A$5:$A$124&lt;&gt;$A103)*($Q$5:$Q$124&lt;&gt;"Cancelada")*($E$5:$E$124&lt;&gt;"")*($F$5:$F$124&lt;&gt;"")*($R$5:$R$124&gt;($E103+$F103))*(($E$5:$E$124+$F$5:$F$124)&lt;$R103))&gt;0,"Revisar: solapamiento de horario",IF(AND($I103="Accesibilidad",IFERROR(VLOOKUP($J103,'Vehículos'!$A$5:$H$104,7,FALSE),"No")&lt;&gt;"Sí"),"Revisar: accesibilidad",IF(IFERROR(VLOOKUP($J103,'Vehículos'!$A$5:$H$104,8,FALSE),"")&lt;&gt;"Disponible","Revisar: disponibilidad",IF(IFERROR($H103/$K103,0)&gt;=$F$2,"Comprobar: ocupación alta","Correcto"))))))))))</f>
        <v/>
      </c>
      <c r="X103">
        <f>IF('Vehículos'!$A$103="","",'Vehículos'!$A$103)</f>
        <v/>
      </c>
    </row>
    <row r="104" ht="30" customHeight="1">
      <c r="A104" s="20" t="n"/>
      <c r="B104" s="21" t="n"/>
      <c r="C104" s="21" t="n"/>
      <c r="D104" s="21" t="n"/>
      <c r="E104" s="50" t="n"/>
      <c r="F104" s="51" t="n"/>
      <c r="G104" s="24" t="n"/>
      <c r="H104" s="52" t="n"/>
      <c r="I104" s="21" t="n"/>
      <c r="J104" s="20" t="n"/>
      <c r="K104" s="57">
        <f>IF($J104="","",IFERROR(VLOOKUP($J104,'Vehículos'!$A$5:$H$104,3,FALSE),""))</f>
        <v/>
      </c>
      <c r="L104" s="57">
        <f>IF(OR($H104="",$K104=""),"",$K104-$H104)</f>
        <v/>
      </c>
      <c r="M104" s="54" t="n"/>
      <c r="N104" s="58">
        <f>IF(OR($J104="",$M104=""),"",IFERROR(IF(OR(VLOOKUP($J104,'Vehículos'!$A$5:$H$104,5,FALSE)="",VLOOKUP($J104,'Vehículos'!$A$5:$H$104,6,FALSE)=""),"",VLOOKUP($J104,'Vehículos'!$A$5:$H$104,5,FALSE)+$M104*VLOOKUP($J104,'Vehículos'!$A$5:$H$104,6,FALSE)),""))</f>
        <v/>
      </c>
      <c r="O104" s="33">
        <f>IF($J104="","",IFERROR(VLOOKUP($J104,'Vehículos'!$A$5:$H$104,4,FALSE),""))</f>
        <v/>
      </c>
      <c r="P104" s="20" t="n"/>
      <c r="Q104" s="20" t="n"/>
      <c r="R104" s="59">
        <f>IF(OR($E104="",$F104="",$G104=""),"",IFERROR($E104+$F104+$G104/24,""))</f>
        <v/>
      </c>
      <c r="S104" s="33">
        <f>IF($A104="","",IF($Q104="Cancelada","No aplicable: cancelada",IF($J104="","Revisar: sin vehículo",IF($K104="","Revisar: vehículo no encontrado",IF($H104="","Revisar: faltan personas",IF($K104&lt;$H104,"Revisar: capacidad insuficiente",IF(SUMPRODUCT(($J$5:$J$124=$J104)*($A$5:$A$124&lt;&gt;$A104)*($Q$5:$Q$124&lt;&gt;"Cancelada")*($E$5:$E$124&lt;&gt;"")*($F$5:$F$124&lt;&gt;"")*($R$5:$R$124&gt;($E104+$F104))*(($E$5:$E$124+$F$5:$F$124)&lt;$R104))&gt;0,"Revisar: solapamiento de horario",IF(AND($I104="Accesibilidad",IFERROR(VLOOKUP($J104,'Vehículos'!$A$5:$H$104,7,FALSE),"No")&lt;&gt;"Sí"),"Revisar: accesibilidad",IF(IFERROR(VLOOKUP($J104,'Vehículos'!$A$5:$H$104,8,FALSE),"")&lt;&gt;"Disponible","Revisar: disponibilidad",IF(IFERROR($H104/$K104,0)&gt;=$F$2,"Comprobar: ocupación alta","Correcto"))))))))))</f>
        <v/>
      </c>
      <c r="X104">
        <f>IF('Vehículos'!$A$104="","",'Vehículos'!$A$104)</f>
        <v/>
      </c>
    </row>
    <row r="105" ht="30" customHeight="1">
      <c r="A105" s="20" t="n"/>
      <c r="B105" s="21" t="n"/>
      <c r="C105" s="21" t="n"/>
      <c r="D105" s="21" t="n"/>
      <c r="E105" s="50" t="n"/>
      <c r="F105" s="51" t="n"/>
      <c r="G105" s="24" t="n"/>
      <c r="H105" s="52" t="n"/>
      <c r="I105" s="21" t="n"/>
      <c r="J105" s="20" t="n"/>
      <c r="K105" s="53">
        <f>IF($J105="","",IFERROR(VLOOKUP($J105,'Vehículos'!$A$5:$H$104,3,FALSE),""))</f>
        <v/>
      </c>
      <c r="L105" s="53">
        <f>IF(OR($H105="",$K105=""),"",$K105-$H105)</f>
        <v/>
      </c>
      <c r="M105" s="54" t="n"/>
      <c r="N105" s="55">
        <f>IF(OR($J105="",$M105=""),"",IFERROR(IF(OR(VLOOKUP($J105,'Vehículos'!$A$5:$H$104,5,FALSE)="",VLOOKUP($J105,'Vehículos'!$A$5:$H$104,6,FALSE)=""),"",VLOOKUP($J105,'Vehículos'!$A$5:$H$104,5,FALSE)+$M105*VLOOKUP($J105,'Vehículos'!$A$5:$H$104,6,FALSE)),""))</f>
        <v/>
      </c>
      <c r="O105" s="29">
        <f>IF($J105="","",IFERROR(VLOOKUP($J105,'Vehículos'!$A$5:$H$104,4,FALSE),""))</f>
        <v/>
      </c>
      <c r="P105" s="20" t="n"/>
      <c r="Q105" s="20" t="n"/>
      <c r="R105" s="56">
        <f>IF(OR($E105="",$F105="",$G105=""),"",IFERROR($E105+$F105+$G105/24,""))</f>
        <v/>
      </c>
      <c r="S105" s="29">
        <f>IF($A105="","",IF($Q105="Cancelada","No aplicable: cancelada",IF($J105="","Revisar: sin vehículo",IF($K105="","Revisar: vehículo no encontrado",IF($H105="","Revisar: faltan personas",IF($K105&lt;$H105,"Revisar: capacidad insuficiente",IF(SUMPRODUCT(($J$5:$J$124=$J105)*($A$5:$A$124&lt;&gt;$A105)*($Q$5:$Q$124&lt;&gt;"Cancelada")*($E$5:$E$124&lt;&gt;"")*($F$5:$F$124&lt;&gt;"")*($R$5:$R$124&gt;($E105+$F105))*(($E$5:$E$124+$F$5:$F$124)&lt;$R105))&gt;0,"Revisar: solapamiento de horario",IF(AND($I105="Accesibilidad",IFERROR(VLOOKUP($J105,'Vehículos'!$A$5:$H$104,7,FALSE),"No")&lt;&gt;"Sí"),"Revisar: accesibilidad",IF(IFERROR(VLOOKUP($J105,'Vehículos'!$A$5:$H$104,8,FALSE),"")&lt;&gt;"Disponible","Revisar: disponibilidad",IF(IFERROR($H105/$K105,0)&gt;=$F$2,"Comprobar: ocupación alta","Correcto"))))))))))</f>
        <v/>
      </c>
    </row>
    <row r="106" ht="30" customHeight="1">
      <c r="A106" s="20" t="n"/>
      <c r="B106" s="21" t="n"/>
      <c r="C106" s="21" t="n"/>
      <c r="D106" s="21" t="n"/>
      <c r="E106" s="50" t="n"/>
      <c r="F106" s="51" t="n"/>
      <c r="G106" s="24" t="n"/>
      <c r="H106" s="52" t="n"/>
      <c r="I106" s="21" t="n"/>
      <c r="J106" s="20" t="n"/>
      <c r="K106" s="57">
        <f>IF($J106="","",IFERROR(VLOOKUP($J106,'Vehículos'!$A$5:$H$104,3,FALSE),""))</f>
        <v/>
      </c>
      <c r="L106" s="57">
        <f>IF(OR($H106="",$K106=""),"",$K106-$H106)</f>
        <v/>
      </c>
      <c r="M106" s="54" t="n"/>
      <c r="N106" s="58">
        <f>IF(OR($J106="",$M106=""),"",IFERROR(IF(OR(VLOOKUP($J106,'Vehículos'!$A$5:$H$104,5,FALSE)="",VLOOKUP($J106,'Vehículos'!$A$5:$H$104,6,FALSE)=""),"",VLOOKUP($J106,'Vehículos'!$A$5:$H$104,5,FALSE)+$M106*VLOOKUP($J106,'Vehículos'!$A$5:$H$104,6,FALSE)),""))</f>
        <v/>
      </c>
      <c r="O106" s="33">
        <f>IF($J106="","",IFERROR(VLOOKUP($J106,'Vehículos'!$A$5:$H$104,4,FALSE),""))</f>
        <v/>
      </c>
      <c r="P106" s="20" t="n"/>
      <c r="Q106" s="20" t="n"/>
      <c r="R106" s="59">
        <f>IF(OR($E106="",$F106="",$G106=""),"",IFERROR($E106+$F106+$G106/24,""))</f>
        <v/>
      </c>
      <c r="S106" s="33">
        <f>IF($A106="","",IF($Q106="Cancelada","No aplicable: cancelada",IF($J106="","Revisar: sin vehículo",IF($K106="","Revisar: vehículo no encontrado",IF($H106="","Revisar: faltan personas",IF($K106&lt;$H106,"Revisar: capacidad insuficiente",IF(SUMPRODUCT(($J$5:$J$124=$J106)*($A$5:$A$124&lt;&gt;$A106)*($Q$5:$Q$124&lt;&gt;"Cancelada")*($E$5:$E$124&lt;&gt;"")*($F$5:$F$124&lt;&gt;"")*($R$5:$R$124&gt;($E106+$F106))*(($E$5:$E$124+$F$5:$F$124)&lt;$R106))&gt;0,"Revisar: solapamiento de horario",IF(AND($I106="Accesibilidad",IFERROR(VLOOKUP($J106,'Vehículos'!$A$5:$H$104,7,FALSE),"No")&lt;&gt;"Sí"),"Revisar: accesibilidad",IF(IFERROR(VLOOKUP($J106,'Vehículos'!$A$5:$H$104,8,FALSE),"")&lt;&gt;"Disponible","Revisar: disponibilidad",IF(IFERROR($H106/$K106,0)&gt;=$F$2,"Comprobar: ocupación alta","Correcto"))))))))))</f>
        <v/>
      </c>
    </row>
    <row r="107" ht="30" customHeight="1">
      <c r="A107" s="20" t="n"/>
      <c r="B107" s="21" t="n"/>
      <c r="C107" s="21" t="n"/>
      <c r="D107" s="21" t="n"/>
      <c r="E107" s="50" t="n"/>
      <c r="F107" s="51" t="n"/>
      <c r="G107" s="24" t="n"/>
      <c r="H107" s="52" t="n"/>
      <c r="I107" s="21" t="n"/>
      <c r="J107" s="20" t="n"/>
      <c r="K107" s="53">
        <f>IF($J107="","",IFERROR(VLOOKUP($J107,'Vehículos'!$A$5:$H$104,3,FALSE),""))</f>
        <v/>
      </c>
      <c r="L107" s="53">
        <f>IF(OR($H107="",$K107=""),"",$K107-$H107)</f>
        <v/>
      </c>
      <c r="M107" s="54" t="n"/>
      <c r="N107" s="55">
        <f>IF(OR($J107="",$M107=""),"",IFERROR(IF(OR(VLOOKUP($J107,'Vehículos'!$A$5:$H$104,5,FALSE)="",VLOOKUP($J107,'Vehículos'!$A$5:$H$104,6,FALSE)=""),"",VLOOKUP($J107,'Vehículos'!$A$5:$H$104,5,FALSE)+$M107*VLOOKUP($J107,'Vehículos'!$A$5:$H$104,6,FALSE)),""))</f>
        <v/>
      </c>
      <c r="O107" s="29">
        <f>IF($J107="","",IFERROR(VLOOKUP($J107,'Vehículos'!$A$5:$H$104,4,FALSE),""))</f>
        <v/>
      </c>
      <c r="P107" s="20" t="n"/>
      <c r="Q107" s="20" t="n"/>
      <c r="R107" s="56">
        <f>IF(OR($E107="",$F107="",$G107=""),"",IFERROR($E107+$F107+$G107/24,""))</f>
        <v/>
      </c>
      <c r="S107" s="29">
        <f>IF($A107="","",IF($Q107="Cancelada","No aplicable: cancelada",IF($J107="","Revisar: sin vehículo",IF($K107="","Revisar: vehículo no encontrado",IF($H107="","Revisar: faltan personas",IF($K107&lt;$H107,"Revisar: capacidad insuficiente",IF(SUMPRODUCT(($J$5:$J$124=$J107)*($A$5:$A$124&lt;&gt;$A107)*($Q$5:$Q$124&lt;&gt;"Cancelada")*($E$5:$E$124&lt;&gt;"")*($F$5:$F$124&lt;&gt;"")*($R$5:$R$124&gt;($E107+$F107))*(($E$5:$E$124+$F$5:$F$124)&lt;$R107))&gt;0,"Revisar: solapamiento de horario",IF(AND($I107="Accesibilidad",IFERROR(VLOOKUP($J107,'Vehículos'!$A$5:$H$104,7,FALSE),"No")&lt;&gt;"Sí"),"Revisar: accesibilidad",IF(IFERROR(VLOOKUP($J107,'Vehículos'!$A$5:$H$104,8,FALSE),"")&lt;&gt;"Disponible","Revisar: disponibilidad",IF(IFERROR($H107/$K107,0)&gt;=$F$2,"Comprobar: ocupación alta","Correcto"))))))))))</f>
        <v/>
      </c>
    </row>
    <row r="108" ht="30" customHeight="1">
      <c r="A108" s="20" t="n"/>
      <c r="B108" s="21" t="n"/>
      <c r="C108" s="21" t="n"/>
      <c r="D108" s="21" t="n"/>
      <c r="E108" s="50" t="n"/>
      <c r="F108" s="51" t="n"/>
      <c r="G108" s="24" t="n"/>
      <c r="H108" s="52" t="n"/>
      <c r="I108" s="21" t="n"/>
      <c r="J108" s="20" t="n"/>
      <c r="K108" s="57">
        <f>IF($J108="","",IFERROR(VLOOKUP($J108,'Vehículos'!$A$5:$H$104,3,FALSE),""))</f>
        <v/>
      </c>
      <c r="L108" s="57">
        <f>IF(OR($H108="",$K108=""),"",$K108-$H108)</f>
        <v/>
      </c>
      <c r="M108" s="54" t="n"/>
      <c r="N108" s="58">
        <f>IF(OR($J108="",$M108=""),"",IFERROR(IF(OR(VLOOKUP($J108,'Vehículos'!$A$5:$H$104,5,FALSE)="",VLOOKUP($J108,'Vehículos'!$A$5:$H$104,6,FALSE)=""),"",VLOOKUP($J108,'Vehículos'!$A$5:$H$104,5,FALSE)+$M108*VLOOKUP($J108,'Vehículos'!$A$5:$H$104,6,FALSE)),""))</f>
        <v/>
      </c>
      <c r="O108" s="33">
        <f>IF($J108="","",IFERROR(VLOOKUP($J108,'Vehículos'!$A$5:$H$104,4,FALSE),""))</f>
        <v/>
      </c>
      <c r="P108" s="20" t="n"/>
      <c r="Q108" s="20" t="n"/>
      <c r="R108" s="59">
        <f>IF(OR($E108="",$F108="",$G108=""),"",IFERROR($E108+$F108+$G108/24,""))</f>
        <v/>
      </c>
      <c r="S108" s="33">
        <f>IF($A108="","",IF($Q108="Cancelada","No aplicable: cancelada",IF($J108="","Revisar: sin vehículo",IF($K108="","Revisar: vehículo no encontrado",IF($H108="","Revisar: faltan personas",IF($K108&lt;$H108,"Revisar: capacidad insuficiente",IF(SUMPRODUCT(($J$5:$J$124=$J108)*($A$5:$A$124&lt;&gt;$A108)*($Q$5:$Q$124&lt;&gt;"Cancelada")*($E$5:$E$124&lt;&gt;"")*($F$5:$F$124&lt;&gt;"")*($R$5:$R$124&gt;($E108+$F108))*(($E$5:$E$124+$F$5:$F$124)&lt;$R108))&gt;0,"Revisar: solapamiento de horario",IF(AND($I108="Accesibilidad",IFERROR(VLOOKUP($J108,'Vehículos'!$A$5:$H$104,7,FALSE),"No")&lt;&gt;"Sí"),"Revisar: accesibilidad",IF(IFERROR(VLOOKUP($J108,'Vehículos'!$A$5:$H$104,8,FALSE),"")&lt;&gt;"Disponible","Revisar: disponibilidad",IF(IFERROR($H108/$K108,0)&gt;=$F$2,"Comprobar: ocupación alta","Correcto"))))))))))</f>
        <v/>
      </c>
    </row>
    <row r="109" ht="30" customHeight="1">
      <c r="A109" s="20" t="n"/>
      <c r="B109" s="21" t="n"/>
      <c r="C109" s="21" t="n"/>
      <c r="D109" s="21" t="n"/>
      <c r="E109" s="50" t="n"/>
      <c r="F109" s="51" t="n"/>
      <c r="G109" s="24" t="n"/>
      <c r="H109" s="52" t="n"/>
      <c r="I109" s="21" t="n"/>
      <c r="J109" s="20" t="n"/>
      <c r="K109" s="53">
        <f>IF($J109="","",IFERROR(VLOOKUP($J109,'Vehículos'!$A$5:$H$104,3,FALSE),""))</f>
        <v/>
      </c>
      <c r="L109" s="53">
        <f>IF(OR($H109="",$K109=""),"",$K109-$H109)</f>
        <v/>
      </c>
      <c r="M109" s="54" t="n"/>
      <c r="N109" s="55">
        <f>IF(OR($J109="",$M109=""),"",IFERROR(IF(OR(VLOOKUP($J109,'Vehículos'!$A$5:$H$104,5,FALSE)="",VLOOKUP($J109,'Vehículos'!$A$5:$H$104,6,FALSE)=""),"",VLOOKUP($J109,'Vehículos'!$A$5:$H$104,5,FALSE)+$M109*VLOOKUP($J109,'Vehículos'!$A$5:$H$104,6,FALSE)),""))</f>
        <v/>
      </c>
      <c r="O109" s="29">
        <f>IF($J109="","",IFERROR(VLOOKUP($J109,'Vehículos'!$A$5:$H$104,4,FALSE),""))</f>
        <v/>
      </c>
      <c r="P109" s="20" t="n"/>
      <c r="Q109" s="20" t="n"/>
      <c r="R109" s="56">
        <f>IF(OR($E109="",$F109="",$G109=""),"",IFERROR($E109+$F109+$G109/24,""))</f>
        <v/>
      </c>
      <c r="S109" s="29">
        <f>IF($A109="","",IF($Q109="Cancelada","No aplicable: cancelada",IF($J109="","Revisar: sin vehículo",IF($K109="","Revisar: vehículo no encontrado",IF($H109="","Revisar: faltan personas",IF($K109&lt;$H109,"Revisar: capacidad insuficiente",IF(SUMPRODUCT(($J$5:$J$124=$J109)*($A$5:$A$124&lt;&gt;$A109)*($Q$5:$Q$124&lt;&gt;"Cancelada")*($E$5:$E$124&lt;&gt;"")*($F$5:$F$124&lt;&gt;"")*($R$5:$R$124&gt;($E109+$F109))*(($E$5:$E$124+$F$5:$F$124)&lt;$R109))&gt;0,"Revisar: solapamiento de horario",IF(AND($I109="Accesibilidad",IFERROR(VLOOKUP($J109,'Vehículos'!$A$5:$H$104,7,FALSE),"No")&lt;&gt;"Sí"),"Revisar: accesibilidad",IF(IFERROR(VLOOKUP($J109,'Vehículos'!$A$5:$H$104,8,FALSE),"")&lt;&gt;"Disponible","Revisar: disponibilidad",IF(IFERROR($H109/$K109,0)&gt;=$F$2,"Comprobar: ocupación alta","Correcto"))))))))))</f>
        <v/>
      </c>
    </row>
    <row r="110" ht="30" customHeight="1">
      <c r="A110" s="20" t="n"/>
      <c r="B110" s="21" t="n"/>
      <c r="C110" s="21" t="n"/>
      <c r="D110" s="21" t="n"/>
      <c r="E110" s="50" t="n"/>
      <c r="F110" s="51" t="n"/>
      <c r="G110" s="24" t="n"/>
      <c r="H110" s="52" t="n"/>
      <c r="I110" s="21" t="n"/>
      <c r="J110" s="20" t="n"/>
      <c r="K110" s="57">
        <f>IF($J110="","",IFERROR(VLOOKUP($J110,'Vehículos'!$A$5:$H$104,3,FALSE),""))</f>
        <v/>
      </c>
      <c r="L110" s="57">
        <f>IF(OR($H110="",$K110=""),"",$K110-$H110)</f>
        <v/>
      </c>
      <c r="M110" s="54" t="n"/>
      <c r="N110" s="58">
        <f>IF(OR($J110="",$M110=""),"",IFERROR(IF(OR(VLOOKUP($J110,'Vehículos'!$A$5:$H$104,5,FALSE)="",VLOOKUP($J110,'Vehículos'!$A$5:$H$104,6,FALSE)=""),"",VLOOKUP($J110,'Vehículos'!$A$5:$H$104,5,FALSE)+$M110*VLOOKUP($J110,'Vehículos'!$A$5:$H$104,6,FALSE)),""))</f>
        <v/>
      </c>
      <c r="O110" s="33">
        <f>IF($J110="","",IFERROR(VLOOKUP($J110,'Vehículos'!$A$5:$H$104,4,FALSE),""))</f>
        <v/>
      </c>
      <c r="P110" s="20" t="n"/>
      <c r="Q110" s="20" t="n"/>
      <c r="R110" s="59">
        <f>IF(OR($E110="",$F110="",$G110=""),"",IFERROR($E110+$F110+$G110/24,""))</f>
        <v/>
      </c>
      <c r="S110" s="33">
        <f>IF($A110="","",IF($Q110="Cancelada","No aplicable: cancelada",IF($J110="","Revisar: sin vehículo",IF($K110="","Revisar: vehículo no encontrado",IF($H110="","Revisar: faltan personas",IF($K110&lt;$H110,"Revisar: capacidad insuficiente",IF(SUMPRODUCT(($J$5:$J$124=$J110)*($A$5:$A$124&lt;&gt;$A110)*($Q$5:$Q$124&lt;&gt;"Cancelada")*($E$5:$E$124&lt;&gt;"")*($F$5:$F$124&lt;&gt;"")*($R$5:$R$124&gt;($E110+$F110))*(($E$5:$E$124+$F$5:$F$124)&lt;$R110))&gt;0,"Revisar: solapamiento de horario",IF(AND($I110="Accesibilidad",IFERROR(VLOOKUP($J110,'Vehículos'!$A$5:$H$104,7,FALSE),"No")&lt;&gt;"Sí"),"Revisar: accesibilidad",IF(IFERROR(VLOOKUP($J110,'Vehículos'!$A$5:$H$104,8,FALSE),"")&lt;&gt;"Disponible","Revisar: disponibilidad",IF(IFERROR($H110/$K110,0)&gt;=$F$2,"Comprobar: ocupación alta","Correcto"))))))))))</f>
        <v/>
      </c>
    </row>
    <row r="111" ht="30" customHeight="1">
      <c r="A111" s="20" t="n"/>
      <c r="B111" s="21" t="n"/>
      <c r="C111" s="21" t="n"/>
      <c r="D111" s="21" t="n"/>
      <c r="E111" s="50" t="n"/>
      <c r="F111" s="51" t="n"/>
      <c r="G111" s="24" t="n"/>
      <c r="H111" s="52" t="n"/>
      <c r="I111" s="21" t="n"/>
      <c r="J111" s="20" t="n"/>
      <c r="K111" s="53">
        <f>IF($J111="","",IFERROR(VLOOKUP($J111,'Vehículos'!$A$5:$H$104,3,FALSE),""))</f>
        <v/>
      </c>
      <c r="L111" s="53">
        <f>IF(OR($H111="",$K111=""),"",$K111-$H111)</f>
        <v/>
      </c>
      <c r="M111" s="54" t="n"/>
      <c r="N111" s="55">
        <f>IF(OR($J111="",$M111=""),"",IFERROR(IF(OR(VLOOKUP($J111,'Vehículos'!$A$5:$H$104,5,FALSE)="",VLOOKUP($J111,'Vehículos'!$A$5:$H$104,6,FALSE)=""),"",VLOOKUP($J111,'Vehículos'!$A$5:$H$104,5,FALSE)+$M111*VLOOKUP($J111,'Vehículos'!$A$5:$H$104,6,FALSE)),""))</f>
        <v/>
      </c>
      <c r="O111" s="29">
        <f>IF($J111="","",IFERROR(VLOOKUP($J111,'Vehículos'!$A$5:$H$104,4,FALSE),""))</f>
        <v/>
      </c>
      <c r="P111" s="20" t="n"/>
      <c r="Q111" s="20" t="n"/>
      <c r="R111" s="56">
        <f>IF(OR($E111="",$F111="",$G111=""),"",IFERROR($E111+$F111+$G111/24,""))</f>
        <v/>
      </c>
      <c r="S111" s="29">
        <f>IF($A111="","",IF($Q111="Cancelada","No aplicable: cancelada",IF($J111="","Revisar: sin vehículo",IF($K111="","Revisar: vehículo no encontrado",IF($H111="","Revisar: faltan personas",IF($K111&lt;$H111,"Revisar: capacidad insuficiente",IF(SUMPRODUCT(($J$5:$J$124=$J111)*($A$5:$A$124&lt;&gt;$A111)*($Q$5:$Q$124&lt;&gt;"Cancelada")*($E$5:$E$124&lt;&gt;"")*($F$5:$F$124&lt;&gt;"")*($R$5:$R$124&gt;($E111+$F111))*(($E$5:$E$124+$F$5:$F$124)&lt;$R111))&gt;0,"Revisar: solapamiento de horario",IF(AND($I111="Accesibilidad",IFERROR(VLOOKUP($J111,'Vehículos'!$A$5:$H$104,7,FALSE),"No")&lt;&gt;"Sí"),"Revisar: accesibilidad",IF(IFERROR(VLOOKUP($J111,'Vehículos'!$A$5:$H$104,8,FALSE),"")&lt;&gt;"Disponible","Revisar: disponibilidad",IF(IFERROR($H111/$K111,0)&gt;=$F$2,"Comprobar: ocupación alta","Correcto"))))))))))</f>
        <v/>
      </c>
    </row>
    <row r="112" ht="30" customHeight="1">
      <c r="A112" s="20" t="n"/>
      <c r="B112" s="21" t="n"/>
      <c r="C112" s="21" t="n"/>
      <c r="D112" s="21" t="n"/>
      <c r="E112" s="50" t="n"/>
      <c r="F112" s="51" t="n"/>
      <c r="G112" s="24" t="n"/>
      <c r="H112" s="52" t="n"/>
      <c r="I112" s="21" t="n"/>
      <c r="J112" s="20" t="n"/>
      <c r="K112" s="57">
        <f>IF($J112="","",IFERROR(VLOOKUP($J112,'Vehículos'!$A$5:$H$104,3,FALSE),""))</f>
        <v/>
      </c>
      <c r="L112" s="57">
        <f>IF(OR($H112="",$K112=""),"",$K112-$H112)</f>
        <v/>
      </c>
      <c r="M112" s="54" t="n"/>
      <c r="N112" s="58">
        <f>IF(OR($J112="",$M112=""),"",IFERROR(IF(OR(VLOOKUP($J112,'Vehículos'!$A$5:$H$104,5,FALSE)="",VLOOKUP($J112,'Vehículos'!$A$5:$H$104,6,FALSE)=""),"",VLOOKUP($J112,'Vehículos'!$A$5:$H$104,5,FALSE)+$M112*VLOOKUP($J112,'Vehículos'!$A$5:$H$104,6,FALSE)),""))</f>
        <v/>
      </c>
      <c r="O112" s="33">
        <f>IF($J112="","",IFERROR(VLOOKUP($J112,'Vehículos'!$A$5:$H$104,4,FALSE),""))</f>
        <v/>
      </c>
      <c r="P112" s="20" t="n"/>
      <c r="Q112" s="20" t="n"/>
      <c r="R112" s="59">
        <f>IF(OR($E112="",$F112="",$G112=""),"",IFERROR($E112+$F112+$G112/24,""))</f>
        <v/>
      </c>
      <c r="S112" s="33">
        <f>IF($A112="","",IF($Q112="Cancelada","No aplicable: cancelada",IF($J112="","Revisar: sin vehículo",IF($K112="","Revisar: vehículo no encontrado",IF($H112="","Revisar: faltan personas",IF($K112&lt;$H112,"Revisar: capacidad insuficiente",IF(SUMPRODUCT(($J$5:$J$124=$J112)*($A$5:$A$124&lt;&gt;$A112)*($Q$5:$Q$124&lt;&gt;"Cancelada")*($E$5:$E$124&lt;&gt;"")*($F$5:$F$124&lt;&gt;"")*($R$5:$R$124&gt;($E112+$F112))*(($E$5:$E$124+$F$5:$F$124)&lt;$R112))&gt;0,"Revisar: solapamiento de horario",IF(AND($I112="Accesibilidad",IFERROR(VLOOKUP($J112,'Vehículos'!$A$5:$H$104,7,FALSE),"No")&lt;&gt;"Sí"),"Revisar: accesibilidad",IF(IFERROR(VLOOKUP($J112,'Vehículos'!$A$5:$H$104,8,FALSE),"")&lt;&gt;"Disponible","Revisar: disponibilidad",IF(IFERROR($H112/$K112,0)&gt;=$F$2,"Comprobar: ocupación alta","Correcto"))))))))))</f>
        <v/>
      </c>
    </row>
    <row r="113" ht="30" customHeight="1">
      <c r="A113" s="20" t="n"/>
      <c r="B113" s="21" t="n"/>
      <c r="C113" s="21" t="n"/>
      <c r="D113" s="21" t="n"/>
      <c r="E113" s="50" t="n"/>
      <c r="F113" s="51" t="n"/>
      <c r="G113" s="24" t="n"/>
      <c r="H113" s="52" t="n"/>
      <c r="I113" s="21" t="n"/>
      <c r="J113" s="20" t="n"/>
      <c r="K113" s="53">
        <f>IF($J113="","",IFERROR(VLOOKUP($J113,'Vehículos'!$A$5:$H$104,3,FALSE),""))</f>
        <v/>
      </c>
      <c r="L113" s="53">
        <f>IF(OR($H113="",$K113=""),"",$K113-$H113)</f>
        <v/>
      </c>
      <c r="M113" s="54" t="n"/>
      <c r="N113" s="55">
        <f>IF(OR($J113="",$M113=""),"",IFERROR(IF(OR(VLOOKUP($J113,'Vehículos'!$A$5:$H$104,5,FALSE)="",VLOOKUP($J113,'Vehículos'!$A$5:$H$104,6,FALSE)=""),"",VLOOKUP($J113,'Vehículos'!$A$5:$H$104,5,FALSE)+$M113*VLOOKUP($J113,'Vehículos'!$A$5:$H$104,6,FALSE)),""))</f>
        <v/>
      </c>
      <c r="O113" s="29">
        <f>IF($J113="","",IFERROR(VLOOKUP($J113,'Vehículos'!$A$5:$H$104,4,FALSE),""))</f>
        <v/>
      </c>
      <c r="P113" s="20" t="n"/>
      <c r="Q113" s="20" t="n"/>
      <c r="R113" s="56">
        <f>IF(OR($E113="",$F113="",$G113=""),"",IFERROR($E113+$F113+$G113/24,""))</f>
        <v/>
      </c>
      <c r="S113" s="29">
        <f>IF($A113="","",IF($Q113="Cancelada","No aplicable: cancelada",IF($J113="","Revisar: sin vehículo",IF($K113="","Revisar: vehículo no encontrado",IF($H113="","Revisar: faltan personas",IF($K113&lt;$H113,"Revisar: capacidad insuficiente",IF(SUMPRODUCT(($J$5:$J$124=$J113)*($A$5:$A$124&lt;&gt;$A113)*($Q$5:$Q$124&lt;&gt;"Cancelada")*($E$5:$E$124&lt;&gt;"")*($F$5:$F$124&lt;&gt;"")*($R$5:$R$124&gt;($E113+$F113))*(($E$5:$E$124+$F$5:$F$124)&lt;$R113))&gt;0,"Revisar: solapamiento de horario",IF(AND($I113="Accesibilidad",IFERROR(VLOOKUP($J113,'Vehículos'!$A$5:$H$104,7,FALSE),"No")&lt;&gt;"Sí"),"Revisar: accesibilidad",IF(IFERROR(VLOOKUP($J113,'Vehículos'!$A$5:$H$104,8,FALSE),"")&lt;&gt;"Disponible","Revisar: disponibilidad",IF(IFERROR($H113/$K113,0)&gt;=$F$2,"Comprobar: ocupación alta","Correcto"))))))))))</f>
        <v/>
      </c>
    </row>
    <row r="114" ht="30" customHeight="1">
      <c r="A114" s="20" t="n"/>
      <c r="B114" s="21" t="n"/>
      <c r="C114" s="21" t="n"/>
      <c r="D114" s="21" t="n"/>
      <c r="E114" s="50" t="n"/>
      <c r="F114" s="51" t="n"/>
      <c r="G114" s="24" t="n"/>
      <c r="H114" s="52" t="n"/>
      <c r="I114" s="21" t="n"/>
      <c r="J114" s="20" t="n"/>
      <c r="K114" s="57">
        <f>IF($J114="","",IFERROR(VLOOKUP($J114,'Vehículos'!$A$5:$H$104,3,FALSE),""))</f>
        <v/>
      </c>
      <c r="L114" s="57">
        <f>IF(OR($H114="",$K114=""),"",$K114-$H114)</f>
        <v/>
      </c>
      <c r="M114" s="54" t="n"/>
      <c r="N114" s="58">
        <f>IF(OR($J114="",$M114=""),"",IFERROR(IF(OR(VLOOKUP($J114,'Vehículos'!$A$5:$H$104,5,FALSE)="",VLOOKUP($J114,'Vehículos'!$A$5:$H$104,6,FALSE)=""),"",VLOOKUP($J114,'Vehículos'!$A$5:$H$104,5,FALSE)+$M114*VLOOKUP($J114,'Vehículos'!$A$5:$H$104,6,FALSE)),""))</f>
        <v/>
      </c>
      <c r="O114" s="33">
        <f>IF($J114="","",IFERROR(VLOOKUP($J114,'Vehículos'!$A$5:$H$104,4,FALSE),""))</f>
        <v/>
      </c>
      <c r="P114" s="20" t="n"/>
      <c r="Q114" s="20" t="n"/>
      <c r="R114" s="59">
        <f>IF(OR($E114="",$F114="",$G114=""),"",IFERROR($E114+$F114+$G114/24,""))</f>
        <v/>
      </c>
      <c r="S114" s="33">
        <f>IF($A114="","",IF($Q114="Cancelada","No aplicable: cancelada",IF($J114="","Revisar: sin vehículo",IF($K114="","Revisar: vehículo no encontrado",IF($H114="","Revisar: faltan personas",IF($K114&lt;$H114,"Revisar: capacidad insuficiente",IF(SUMPRODUCT(($J$5:$J$124=$J114)*($A$5:$A$124&lt;&gt;$A114)*($Q$5:$Q$124&lt;&gt;"Cancelada")*($E$5:$E$124&lt;&gt;"")*($F$5:$F$124&lt;&gt;"")*($R$5:$R$124&gt;($E114+$F114))*(($E$5:$E$124+$F$5:$F$124)&lt;$R114))&gt;0,"Revisar: solapamiento de horario",IF(AND($I114="Accesibilidad",IFERROR(VLOOKUP($J114,'Vehículos'!$A$5:$H$104,7,FALSE),"No")&lt;&gt;"Sí"),"Revisar: accesibilidad",IF(IFERROR(VLOOKUP($J114,'Vehículos'!$A$5:$H$104,8,FALSE),"")&lt;&gt;"Disponible","Revisar: disponibilidad",IF(IFERROR($H114/$K114,0)&gt;=$F$2,"Comprobar: ocupación alta","Correcto"))))))))))</f>
        <v/>
      </c>
    </row>
    <row r="115" ht="30" customHeight="1">
      <c r="A115" s="20" t="n"/>
      <c r="B115" s="21" t="n"/>
      <c r="C115" s="21" t="n"/>
      <c r="D115" s="21" t="n"/>
      <c r="E115" s="50" t="n"/>
      <c r="F115" s="51" t="n"/>
      <c r="G115" s="24" t="n"/>
      <c r="H115" s="52" t="n"/>
      <c r="I115" s="21" t="n"/>
      <c r="J115" s="20" t="n"/>
      <c r="K115" s="53">
        <f>IF($J115="","",IFERROR(VLOOKUP($J115,'Vehículos'!$A$5:$H$104,3,FALSE),""))</f>
        <v/>
      </c>
      <c r="L115" s="53">
        <f>IF(OR($H115="",$K115=""),"",$K115-$H115)</f>
        <v/>
      </c>
      <c r="M115" s="54" t="n"/>
      <c r="N115" s="55">
        <f>IF(OR($J115="",$M115=""),"",IFERROR(IF(OR(VLOOKUP($J115,'Vehículos'!$A$5:$H$104,5,FALSE)="",VLOOKUP($J115,'Vehículos'!$A$5:$H$104,6,FALSE)=""),"",VLOOKUP($J115,'Vehículos'!$A$5:$H$104,5,FALSE)+$M115*VLOOKUP($J115,'Vehículos'!$A$5:$H$104,6,FALSE)),""))</f>
        <v/>
      </c>
      <c r="O115" s="29">
        <f>IF($J115="","",IFERROR(VLOOKUP($J115,'Vehículos'!$A$5:$H$104,4,FALSE),""))</f>
        <v/>
      </c>
      <c r="P115" s="20" t="n"/>
      <c r="Q115" s="20" t="n"/>
      <c r="R115" s="56">
        <f>IF(OR($E115="",$F115="",$G115=""),"",IFERROR($E115+$F115+$G115/24,""))</f>
        <v/>
      </c>
      <c r="S115" s="29">
        <f>IF($A115="","",IF($Q115="Cancelada","No aplicable: cancelada",IF($J115="","Revisar: sin vehículo",IF($K115="","Revisar: vehículo no encontrado",IF($H115="","Revisar: faltan personas",IF($K115&lt;$H115,"Revisar: capacidad insuficiente",IF(SUMPRODUCT(($J$5:$J$124=$J115)*($A$5:$A$124&lt;&gt;$A115)*($Q$5:$Q$124&lt;&gt;"Cancelada")*($E$5:$E$124&lt;&gt;"")*($F$5:$F$124&lt;&gt;"")*($R$5:$R$124&gt;($E115+$F115))*(($E$5:$E$124+$F$5:$F$124)&lt;$R115))&gt;0,"Revisar: solapamiento de horario",IF(AND($I115="Accesibilidad",IFERROR(VLOOKUP($J115,'Vehículos'!$A$5:$H$104,7,FALSE),"No")&lt;&gt;"Sí"),"Revisar: accesibilidad",IF(IFERROR(VLOOKUP($J115,'Vehículos'!$A$5:$H$104,8,FALSE),"")&lt;&gt;"Disponible","Revisar: disponibilidad",IF(IFERROR($H115/$K115,0)&gt;=$F$2,"Comprobar: ocupación alta","Correcto"))))))))))</f>
        <v/>
      </c>
    </row>
    <row r="116" ht="30" customHeight="1">
      <c r="A116" s="20" t="n"/>
      <c r="B116" s="21" t="n"/>
      <c r="C116" s="21" t="n"/>
      <c r="D116" s="21" t="n"/>
      <c r="E116" s="50" t="n"/>
      <c r="F116" s="51" t="n"/>
      <c r="G116" s="24" t="n"/>
      <c r="H116" s="52" t="n"/>
      <c r="I116" s="21" t="n"/>
      <c r="J116" s="20" t="n"/>
      <c r="K116" s="57">
        <f>IF($J116="","",IFERROR(VLOOKUP($J116,'Vehículos'!$A$5:$H$104,3,FALSE),""))</f>
        <v/>
      </c>
      <c r="L116" s="57">
        <f>IF(OR($H116="",$K116=""),"",$K116-$H116)</f>
        <v/>
      </c>
      <c r="M116" s="54" t="n"/>
      <c r="N116" s="58">
        <f>IF(OR($J116="",$M116=""),"",IFERROR(IF(OR(VLOOKUP($J116,'Vehículos'!$A$5:$H$104,5,FALSE)="",VLOOKUP($J116,'Vehículos'!$A$5:$H$104,6,FALSE)=""),"",VLOOKUP($J116,'Vehículos'!$A$5:$H$104,5,FALSE)+$M116*VLOOKUP($J116,'Vehículos'!$A$5:$H$104,6,FALSE)),""))</f>
        <v/>
      </c>
      <c r="O116" s="33">
        <f>IF($J116="","",IFERROR(VLOOKUP($J116,'Vehículos'!$A$5:$H$104,4,FALSE),""))</f>
        <v/>
      </c>
      <c r="P116" s="20" t="n"/>
      <c r="Q116" s="20" t="n"/>
      <c r="R116" s="59">
        <f>IF(OR($E116="",$F116="",$G116=""),"",IFERROR($E116+$F116+$G116/24,""))</f>
        <v/>
      </c>
      <c r="S116" s="33">
        <f>IF($A116="","",IF($Q116="Cancelada","No aplicable: cancelada",IF($J116="","Revisar: sin vehículo",IF($K116="","Revisar: vehículo no encontrado",IF($H116="","Revisar: faltan personas",IF($K116&lt;$H116,"Revisar: capacidad insuficiente",IF(SUMPRODUCT(($J$5:$J$124=$J116)*($A$5:$A$124&lt;&gt;$A116)*($Q$5:$Q$124&lt;&gt;"Cancelada")*($E$5:$E$124&lt;&gt;"")*($F$5:$F$124&lt;&gt;"")*($R$5:$R$124&gt;($E116+$F116))*(($E$5:$E$124+$F$5:$F$124)&lt;$R116))&gt;0,"Revisar: solapamiento de horario",IF(AND($I116="Accesibilidad",IFERROR(VLOOKUP($J116,'Vehículos'!$A$5:$H$104,7,FALSE),"No")&lt;&gt;"Sí"),"Revisar: accesibilidad",IF(IFERROR(VLOOKUP($J116,'Vehículos'!$A$5:$H$104,8,FALSE),"")&lt;&gt;"Disponible","Revisar: disponibilidad",IF(IFERROR($H116/$K116,0)&gt;=$F$2,"Comprobar: ocupación alta","Correcto"))))))))))</f>
        <v/>
      </c>
    </row>
    <row r="117" ht="30" customHeight="1">
      <c r="A117" s="20" t="n"/>
      <c r="B117" s="21" t="n"/>
      <c r="C117" s="21" t="n"/>
      <c r="D117" s="21" t="n"/>
      <c r="E117" s="50" t="n"/>
      <c r="F117" s="51" t="n"/>
      <c r="G117" s="24" t="n"/>
      <c r="H117" s="52" t="n"/>
      <c r="I117" s="21" t="n"/>
      <c r="J117" s="20" t="n"/>
      <c r="K117" s="53">
        <f>IF($J117="","",IFERROR(VLOOKUP($J117,'Vehículos'!$A$5:$H$104,3,FALSE),""))</f>
        <v/>
      </c>
      <c r="L117" s="53">
        <f>IF(OR($H117="",$K117=""),"",$K117-$H117)</f>
        <v/>
      </c>
      <c r="M117" s="54" t="n"/>
      <c r="N117" s="55">
        <f>IF(OR($J117="",$M117=""),"",IFERROR(IF(OR(VLOOKUP($J117,'Vehículos'!$A$5:$H$104,5,FALSE)="",VLOOKUP($J117,'Vehículos'!$A$5:$H$104,6,FALSE)=""),"",VLOOKUP($J117,'Vehículos'!$A$5:$H$104,5,FALSE)+$M117*VLOOKUP($J117,'Vehículos'!$A$5:$H$104,6,FALSE)),""))</f>
        <v/>
      </c>
      <c r="O117" s="29">
        <f>IF($J117="","",IFERROR(VLOOKUP($J117,'Vehículos'!$A$5:$H$104,4,FALSE),""))</f>
        <v/>
      </c>
      <c r="P117" s="20" t="n"/>
      <c r="Q117" s="20" t="n"/>
      <c r="R117" s="56">
        <f>IF(OR($E117="",$F117="",$G117=""),"",IFERROR($E117+$F117+$G117/24,""))</f>
        <v/>
      </c>
      <c r="S117" s="29">
        <f>IF($A117="","",IF($Q117="Cancelada","No aplicable: cancelada",IF($J117="","Revisar: sin vehículo",IF($K117="","Revisar: vehículo no encontrado",IF($H117="","Revisar: faltan personas",IF($K117&lt;$H117,"Revisar: capacidad insuficiente",IF(SUMPRODUCT(($J$5:$J$124=$J117)*($A$5:$A$124&lt;&gt;$A117)*($Q$5:$Q$124&lt;&gt;"Cancelada")*($E$5:$E$124&lt;&gt;"")*($F$5:$F$124&lt;&gt;"")*($R$5:$R$124&gt;($E117+$F117))*(($E$5:$E$124+$F$5:$F$124)&lt;$R117))&gt;0,"Revisar: solapamiento de horario",IF(AND($I117="Accesibilidad",IFERROR(VLOOKUP($J117,'Vehículos'!$A$5:$H$104,7,FALSE),"No")&lt;&gt;"Sí"),"Revisar: accesibilidad",IF(IFERROR(VLOOKUP($J117,'Vehículos'!$A$5:$H$104,8,FALSE),"")&lt;&gt;"Disponible","Revisar: disponibilidad",IF(IFERROR($H117/$K117,0)&gt;=$F$2,"Comprobar: ocupación alta","Correcto"))))))))))</f>
        <v/>
      </c>
    </row>
    <row r="118" ht="30" customHeight="1">
      <c r="A118" s="20" t="n"/>
      <c r="B118" s="21" t="n"/>
      <c r="C118" s="21" t="n"/>
      <c r="D118" s="21" t="n"/>
      <c r="E118" s="50" t="n"/>
      <c r="F118" s="51" t="n"/>
      <c r="G118" s="24" t="n"/>
      <c r="H118" s="52" t="n"/>
      <c r="I118" s="21" t="n"/>
      <c r="J118" s="20" t="n"/>
      <c r="K118" s="57">
        <f>IF($J118="","",IFERROR(VLOOKUP($J118,'Vehículos'!$A$5:$H$104,3,FALSE),""))</f>
        <v/>
      </c>
      <c r="L118" s="57">
        <f>IF(OR($H118="",$K118=""),"",$K118-$H118)</f>
        <v/>
      </c>
      <c r="M118" s="54" t="n"/>
      <c r="N118" s="58">
        <f>IF(OR($J118="",$M118=""),"",IFERROR(IF(OR(VLOOKUP($J118,'Vehículos'!$A$5:$H$104,5,FALSE)="",VLOOKUP($J118,'Vehículos'!$A$5:$H$104,6,FALSE)=""),"",VLOOKUP($J118,'Vehículos'!$A$5:$H$104,5,FALSE)+$M118*VLOOKUP($J118,'Vehículos'!$A$5:$H$104,6,FALSE)),""))</f>
        <v/>
      </c>
      <c r="O118" s="33">
        <f>IF($J118="","",IFERROR(VLOOKUP($J118,'Vehículos'!$A$5:$H$104,4,FALSE),""))</f>
        <v/>
      </c>
      <c r="P118" s="20" t="n"/>
      <c r="Q118" s="20" t="n"/>
      <c r="R118" s="59">
        <f>IF(OR($E118="",$F118="",$G118=""),"",IFERROR($E118+$F118+$G118/24,""))</f>
        <v/>
      </c>
      <c r="S118" s="33">
        <f>IF($A118="","",IF($Q118="Cancelada","No aplicable: cancelada",IF($J118="","Revisar: sin vehículo",IF($K118="","Revisar: vehículo no encontrado",IF($H118="","Revisar: faltan personas",IF($K118&lt;$H118,"Revisar: capacidad insuficiente",IF(SUMPRODUCT(($J$5:$J$124=$J118)*($A$5:$A$124&lt;&gt;$A118)*($Q$5:$Q$124&lt;&gt;"Cancelada")*($E$5:$E$124&lt;&gt;"")*($F$5:$F$124&lt;&gt;"")*($R$5:$R$124&gt;($E118+$F118))*(($E$5:$E$124+$F$5:$F$124)&lt;$R118))&gt;0,"Revisar: solapamiento de horario",IF(AND($I118="Accesibilidad",IFERROR(VLOOKUP($J118,'Vehículos'!$A$5:$H$104,7,FALSE),"No")&lt;&gt;"Sí"),"Revisar: accesibilidad",IF(IFERROR(VLOOKUP($J118,'Vehículos'!$A$5:$H$104,8,FALSE),"")&lt;&gt;"Disponible","Revisar: disponibilidad",IF(IFERROR($H118/$K118,0)&gt;=$F$2,"Comprobar: ocupación alta","Correcto"))))))))))</f>
        <v/>
      </c>
    </row>
    <row r="119" ht="30" customHeight="1">
      <c r="A119" s="20" t="n"/>
      <c r="B119" s="21" t="n"/>
      <c r="C119" s="21" t="n"/>
      <c r="D119" s="21" t="n"/>
      <c r="E119" s="50" t="n"/>
      <c r="F119" s="51" t="n"/>
      <c r="G119" s="24" t="n"/>
      <c r="H119" s="52" t="n"/>
      <c r="I119" s="21" t="n"/>
      <c r="J119" s="20" t="n"/>
      <c r="K119" s="53">
        <f>IF($J119="","",IFERROR(VLOOKUP($J119,'Vehículos'!$A$5:$H$104,3,FALSE),""))</f>
        <v/>
      </c>
      <c r="L119" s="53">
        <f>IF(OR($H119="",$K119=""),"",$K119-$H119)</f>
        <v/>
      </c>
      <c r="M119" s="54" t="n"/>
      <c r="N119" s="55">
        <f>IF(OR($J119="",$M119=""),"",IFERROR(IF(OR(VLOOKUP($J119,'Vehículos'!$A$5:$H$104,5,FALSE)="",VLOOKUP($J119,'Vehículos'!$A$5:$H$104,6,FALSE)=""),"",VLOOKUP($J119,'Vehículos'!$A$5:$H$104,5,FALSE)+$M119*VLOOKUP($J119,'Vehículos'!$A$5:$H$104,6,FALSE)),""))</f>
        <v/>
      </c>
      <c r="O119" s="29">
        <f>IF($J119="","",IFERROR(VLOOKUP($J119,'Vehículos'!$A$5:$H$104,4,FALSE),""))</f>
        <v/>
      </c>
      <c r="P119" s="20" t="n"/>
      <c r="Q119" s="20" t="n"/>
      <c r="R119" s="56">
        <f>IF(OR($E119="",$F119="",$G119=""),"",IFERROR($E119+$F119+$G119/24,""))</f>
        <v/>
      </c>
      <c r="S119" s="29">
        <f>IF($A119="","",IF($Q119="Cancelada","No aplicable: cancelada",IF($J119="","Revisar: sin vehículo",IF($K119="","Revisar: vehículo no encontrado",IF($H119="","Revisar: faltan personas",IF($K119&lt;$H119,"Revisar: capacidad insuficiente",IF(SUMPRODUCT(($J$5:$J$124=$J119)*($A$5:$A$124&lt;&gt;$A119)*($Q$5:$Q$124&lt;&gt;"Cancelada")*($E$5:$E$124&lt;&gt;"")*($F$5:$F$124&lt;&gt;"")*($R$5:$R$124&gt;($E119+$F119))*(($E$5:$E$124+$F$5:$F$124)&lt;$R119))&gt;0,"Revisar: solapamiento de horario",IF(AND($I119="Accesibilidad",IFERROR(VLOOKUP($J119,'Vehículos'!$A$5:$H$104,7,FALSE),"No")&lt;&gt;"Sí"),"Revisar: accesibilidad",IF(IFERROR(VLOOKUP($J119,'Vehículos'!$A$5:$H$104,8,FALSE),"")&lt;&gt;"Disponible","Revisar: disponibilidad",IF(IFERROR($H119/$K119,0)&gt;=$F$2,"Comprobar: ocupación alta","Correcto"))))))))))</f>
        <v/>
      </c>
    </row>
    <row r="120" ht="30" customHeight="1">
      <c r="A120" s="20" t="n"/>
      <c r="B120" s="21" t="n"/>
      <c r="C120" s="21" t="n"/>
      <c r="D120" s="21" t="n"/>
      <c r="E120" s="50" t="n"/>
      <c r="F120" s="51" t="n"/>
      <c r="G120" s="24" t="n"/>
      <c r="H120" s="52" t="n"/>
      <c r="I120" s="21" t="n"/>
      <c r="J120" s="20" t="n"/>
      <c r="K120" s="57">
        <f>IF($J120="","",IFERROR(VLOOKUP($J120,'Vehículos'!$A$5:$H$104,3,FALSE),""))</f>
        <v/>
      </c>
      <c r="L120" s="57">
        <f>IF(OR($H120="",$K120=""),"",$K120-$H120)</f>
        <v/>
      </c>
      <c r="M120" s="54" t="n"/>
      <c r="N120" s="58">
        <f>IF(OR($J120="",$M120=""),"",IFERROR(IF(OR(VLOOKUP($J120,'Vehículos'!$A$5:$H$104,5,FALSE)="",VLOOKUP($J120,'Vehículos'!$A$5:$H$104,6,FALSE)=""),"",VLOOKUP($J120,'Vehículos'!$A$5:$H$104,5,FALSE)+$M120*VLOOKUP($J120,'Vehículos'!$A$5:$H$104,6,FALSE)),""))</f>
        <v/>
      </c>
      <c r="O120" s="33">
        <f>IF($J120="","",IFERROR(VLOOKUP($J120,'Vehículos'!$A$5:$H$104,4,FALSE),""))</f>
        <v/>
      </c>
      <c r="P120" s="20" t="n"/>
      <c r="Q120" s="20" t="n"/>
      <c r="R120" s="59">
        <f>IF(OR($E120="",$F120="",$G120=""),"",IFERROR($E120+$F120+$G120/24,""))</f>
        <v/>
      </c>
      <c r="S120" s="33">
        <f>IF($A120="","",IF($Q120="Cancelada","No aplicable: cancelada",IF($J120="","Revisar: sin vehículo",IF($K120="","Revisar: vehículo no encontrado",IF($H120="","Revisar: faltan personas",IF($K120&lt;$H120,"Revisar: capacidad insuficiente",IF(SUMPRODUCT(($J$5:$J$124=$J120)*($A$5:$A$124&lt;&gt;$A120)*($Q$5:$Q$124&lt;&gt;"Cancelada")*($E$5:$E$124&lt;&gt;"")*($F$5:$F$124&lt;&gt;"")*($R$5:$R$124&gt;($E120+$F120))*(($E$5:$E$124+$F$5:$F$124)&lt;$R120))&gt;0,"Revisar: solapamiento de horario",IF(AND($I120="Accesibilidad",IFERROR(VLOOKUP($J120,'Vehículos'!$A$5:$H$104,7,FALSE),"No")&lt;&gt;"Sí"),"Revisar: accesibilidad",IF(IFERROR(VLOOKUP($J120,'Vehículos'!$A$5:$H$104,8,FALSE),"")&lt;&gt;"Disponible","Revisar: disponibilidad",IF(IFERROR($H120/$K120,0)&gt;=$F$2,"Comprobar: ocupación alta","Correcto"))))))))))</f>
        <v/>
      </c>
    </row>
    <row r="121" ht="30" customHeight="1">
      <c r="A121" s="20" t="n"/>
      <c r="B121" s="21" t="n"/>
      <c r="C121" s="21" t="n"/>
      <c r="D121" s="21" t="n"/>
      <c r="E121" s="50" t="n"/>
      <c r="F121" s="51" t="n"/>
      <c r="G121" s="24" t="n"/>
      <c r="H121" s="52" t="n"/>
      <c r="I121" s="21" t="n"/>
      <c r="J121" s="20" t="n"/>
      <c r="K121" s="53">
        <f>IF($J121="","",IFERROR(VLOOKUP($J121,'Vehículos'!$A$5:$H$104,3,FALSE),""))</f>
        <v/>
      </c>
      <c r="L121" s="53">
        <f>IF(OR($H121="",$K121=""),"",$K121-$H121)</f>
        <v/>
      </c>
      <c r="M121" s="54" t="n"/>
      <c r="N121" s="55">
        <f>IF(OR($J121="",$M121=""),"",IFERROR(IF(OR(VLOOKUP($J121,'Vehículos'!$A$5:$H$104,5,FALSE)="",VLOOKUP($J121,'Vehículos'!$A$5:$H$104,6,FALSE)=""),"",VLOOKUP($J121,'Vehículos'!$A$5:$H$104,5,FALSE)+$M121*VLOOKUP($J121,'Vehículos'!$A$5:$H$104,6,FALSE)),""))</f>
        <v/>
      </c>
      <c r="O121" s="29">
        <f>IF($J121="","",IFERROR(VLOOKUP($J121,'Vehículos'!$A$5:$H$104,4,FALSE),""))</f>
        <v/>
      </c>
      <c r="P121" s="20" t="n"/>
      <c r="Q121" s="20" t="n"/>
      <c r="R121" s="56">
        <f>IF(OR($E121="",$F121="",$G121=""),"",IFERROR($E121+$F121+$G121/24,""))</f>
        <v/>
      </c>
      <c r="S121" s="29">
        <f>IF($A121="","",IF($Q121="Cancelada","No aplicable: cancelada",IF($J121="","Revisar: sin vehículo",IF($K121="","Revisar: vehículo no encontrado",IF($H121="","Revisar: faltan personas",IF($K121&lt;$H121,"Revisar: capacidad insuficiente",IF(SUMPRODUCT(($J$5:$J$124=$J121)*($A$5:$A$124&lt;&gt;$A121)*($Q$5:$Q$124&lt;&gt;"Cancelada")*($E$5:$E$124&lt;&gt;"")*($F$5:$F$124&lt;&gt;"")*($R$5:$R$124&gt;($E121+$F121))*(($E$5:$E$124+$F$5:$F$124)&lt;$R121))&gt;0,"Revisar: solapamiento de horario",IF(AND($I121="Accesibilidad",IFERROR(VLOOKUP($J121,'Vehículos'!$A$5:$H$104,7,FALSE),"No")&lt;&gt;"Sí"),"Revisar: accesibilidad",IF(IFERROR(VLOOKUP($J121,'Vehículos'!$A$5:$H$104,8,FALSE),"")&lt;&gt;"Disponible","Revisar: disponibilidad",IF(IFERROR($H121/$K121,0)&gt;=$F$2,"Comprobar: ocupación alta","Correcto"))))))))))</f>
        <v/>
      </c>
    </row>
    <row r="122" ht="30" customHeight="1">
      <c r="A122" s="20" t="n"/>
      <c r="B122" s="21" t="n"/>
      <c r="C122" s="21" t="n"/>
      <c r="D122" s="21" t="n"/>
      <c r="E122" s="50" t="n"/>
      <c r="F122" s="51" t="n"/>
      <c r="G122" s="24" t="n"/>
      <c r="H122" s="52" t="n"/>
      <c r="I122" s="21" t="n"/>
      <c r="J122" s="20" t="n"/>
      <c r="K122" s="57">
        <f>IF($J122="","",IFERROR(VLOOKUP($J122,'Vehículos'!$A$5:$H$104,3,FALSE),""))</f>
        <v/>
      </c>
      <c r="L122" s="57">
        <f>IF(OR($H122="",$K122=""),"",$K122-$H122)</f>
        <v/>
      </c>
      <c r="M122" s="54" t="n"/>
      <c r="N122" s="58">
        <f>IF(OR($J122="",$M122=""),"",IFERROR(IF(OR(VLOOKUP($J122,'Vehículos'!$A$5:$H$104,5,FALSE)="",VLOOKUP($J122,'Vehículos'!$A$5:$H$104,6,FALSE)=""),"",VLOOKUP($J122,'Vehículos'!$A$5:$H$104,5,FALSE)+$M122*VLOOKUP($J122,'Vehículos'!$A$5:$H$104,6,FALSE)),""))</f>
        <v/>
      </c>
      <c r="O122" s="33">
        <f>IF($J122="","",IFERROR(VLOOKUP($J122,'Vehículos'!$A$5:$H$104,4,FALSE),""))</f>
        <v/>
      </c>
      <c r="P122" s="20" t="n"/>
      <c r="Q122" s="20" t="n"/>
      <c r="R122" s="59">
        <f>IF(OR($E122="",$F122="",$G122=""),"",IFERROR($E122+$F122+$G122/24,""))</f>
        <v/>
      </c>
      <c r="S122" s="33">
        <f>IF($A122="","",IF($Q122="Cancelada","No aplicable: cancelada",IF($J122="","Revisar: sin vehículo",IF($K122="","Revisar: vehículo no encontrado",IF($H122="","Revisar: faltan personas",IF($K122&lt;$H122,"Revisar: capacidad insuficiente",IF(SUMPRODUCT(($J$5:$J$124=$J122)*($A$5:$A$124&lt;&gt;$A122)*($Q$5:$Q$124&lt;&gt;"Cancelada")*($E$5:$E$124&lt;&gt;"")*($F$5:$F$124&lt;&gt;"")*($R$5:$R$124&gt;($E122+$F122))*(($E$5:$E$124+$F$5:$F$124)&lt;$R122))&gt;0,"Revisar: solapamiento de horario",IF(AND($I122="Accesibilidad",IFERROR(VLOOKUP($J122,'Vehículos'!$A$5:$H$104,7,FALSE),"No")&lt;&gt;"Sí"),"Revisar: accesibilidad",IF(IFERROR(VLOOKUP($J122,'Vehículos'!$A$5:$H$104,8,FALSE),"")&lt;&gt;"Disponible","Revisar: disponibilidad",IF(IFERROR($H122/$K122,0)&gt;=$F$2,"Comprobar: ocupación alta","Correcto"))))))))))</f>
        <v/>
      </c>
    </row>
    <row r="123" ht="30" customHeight="1">
      <c r="A123" s="20" t="n"/>
      <c r="B123" s="21" t="n"/>
      <c r="C123" s="21" t="n"/>
      <c r="D123" s="21" t="n"/>
      <c r="E123" s="50" t="n"/>
      <c r="F123" s="51" t="n"/>
      <c r="G123" s="24" t="n"/>
      <c r="H123" s="52" t="n"/>
      <c r="I123" s="21" t="n"/>
      <c r="J123" s="20" t="n"/>
      <c r="K123" s="53">
        <f>IF($J123="","",IFERROR(VLOOKUP($J123,'Vehículos'!$A$5:$H$104,3,FALSE),""))</f>
        <v/>
      </c>
      <c r="L123" s="53">
        <f>IF(OR($H123="",$K123=""),"",$K123-$H123)</f>
        <v/>
      </c>
      <c r="M123" s="54" t="n"/>
      <c r="N123" s="55">
        <f>IF(OR($J123="",$M123=""),"",IFERROR(IF(OR(VLOOKUP($J123,'Vehículos'!$A$5:$H$104,5,FALSE)="",VLOOKUP($J123,'Vehículos'!$A$5:$H$104,6,FALSE)=""),"",VLOOKUP($J123,'Vehículos'!$A$5:$H$104,5,FALSE)+$M123*VLOOKUP($J123,'Vehículos'!$A$5:$H$104,6,FALSE)),""))</f>
        <v/>
      </c>
      <c r="O123" s="29">
        <f>IF($J123="","",IFERROR(VLOOKUP($J123,'Vehículos'!$A$5:$H$104,4,FALSE),""))</f>
        <v/>
      </c>
      <c r="P123" s="20" t="n"/>
      <c r="Q123" s="20" t="n"/>
      <c r="R123" s="56">
        <f>IF(OR($E123="",$F123="",$G123=""),"",IFERROR($E123+$F123+$G123/24,""))</f>
        <v/>
      </c>
      <c r="S123" s="29">
        <f>IF($A123="","",IF($Q123="Cancelada","No aplicable: cancelada",IF($J123="","Revisar: sin vehículo",IF($K123="","Revisar: vehículo no encontrado",IF($H123="","Revisar: faltan personas",IF($K123&lt;$H123,"Revisar: capacidad insuficiente",IF(SUMPRODUCT(($J$5:$J$124=$J123)*($A$5:$A$124&lt;&gt;$A123)*($Q$5:$Q$124&lt;&gt;"Cancelada")*($E$5:$E$124&lt;&gt;"")*($F$5:$F$124&lt;&gt;"")*($R$5:$R$124&gt;($E123+$F123))*(($E$5:$E$124+$F$5:$F$124)&lt;$R123))&gt;0,"Revisar: solapamiento de horario",IF(AND($I123="Accesibilidad",IFERROR(VLOOKUP($J123,'Vehículos'!$A$5:$H$104,7,FALSE),"No")&lt;&gt;"Sí"),"Revisar: accesibilidad",IF(IFERROR(VLOOKUP($J123,'Vehículos'!$A$5:$H$104,8,FALSE),"")&lt;&gt;"Disponible","Revisar: disponibilidad",IF(IFERROR($H123/$K123,0)&gt;=$F$2,"Comprobar: ocupación alta","Correcto"))))))))))</f>
        <v/>
      </c>
    </row>
    <row r="124" ht="30" customHeight="1">
      <c r="A124" s="20" t="n"/>
      <c r="B124" s="21" t="n"/>
      <c r="C124" s="21" t="n"/>
      <c r="D124" s="21" t="n"/>
      <c r="E124" s="50" t="n"/>
      <c r="F124" s="51" t="n"/>
      <c r="G124" s="24" t="n"/>
      <c r="H124" s="52" t="n"/>
      <c r="I124" s="21" t="n"/>
      <c r="J124" s="20" t="n"/>
      <c r="K124" s="57">
        <f>IF($J124="","",IFERROR(VLOOKUP($J124,'Vehículos'!$A$5:$H$104,3,FALSE),""))</f>
        <v/>
      </c>
      <c r="L124" s="57">
        <f>IF(OR($H124="",$K124=""),"",$K124-$H124)</f>
        <v/>
      </c>
      <c r="M124" s="54" t="n"/>
      <c r="N124" s="58">
        <f>IF(OR($J124="",$M124=""),"",IFERROR(IF(OR(VLOOKUP($J124,'Vehículos'!$A$5:$H$104,5,FALSE)="",VLOOKUP($J124,'Vehículos'!$A$5:$H$104,6,FALSE)=""),"",VLOOKUP($J124,'Vehículos'!$A$5:$H$104,5,FALSE)+$M124*VLOOKUP($J124,'Vehículos'!$A$5:$H$104,6,FALSE)),""))</f>
        <v/>
      </c>
      <c r="O124" s="33">
        <f>IF($J124="","",IFERROR(VLOOKUP($J124,'Vehículos'!$A$5:$H$104,4,FALSE),""))</f>
        <v/>
      </c>
      <c r="P124" s="20" t="n"/>
      <c r="Q124" s="20" t="n"/>
      <c r="R124" s="59">
        <f>IF(OR($E124="",$F124="",$G124=""),"",IFERROR($E124+$F124+$G124/24,""))</f>
        <v/>
      </c>
      <c r="S124" s="33">
        <f>IF($A124="","",IF($Q124="Cancelada","No aplicable: cancelada",IF($J124="","Revisar: sin vehículo",IF($K124="","Revisar: vehículo no encontrado",IF($H124="","Revisar: faltan personas",IF($K124&lt;$H124,"Revisar: capacidad insuficiente",IF(SUMPRODUCT(($J$5:$J$124=$J124)*($A$5:$A$124&lt;&gt;$A124)*($Q$5:$Q$124&lt;&gt;"Cancelada")*($E$5:$E$124&lt;&gt;"")*($F$5:$F$124&lt;&gt;"")*($R$5:$R$124&gt;($E124+$F124))*(($E$5:$E$124+$F$5:$F$124)&lt;$R124))&gt;0,"Revisar: solapamiento de horario",IF(AND($I124="Accesibilidad",IFERROR(VLOOKUP($J124,'Vehículos'!$A$5:$H$104,7,FALSE),"No")&lt;&gt;"Sí"),"Revisar: accesibilidad",IF(IFERROR(VLOOKUP($J124,'Vehículos'!$A$5:$H$104,8,FALSE),"")&lt;&gt;"Disponible","Revisar: disponibilidad",IF(IFERROR($H124/$K124,0)&gt;=$F$2,"Comprobar: ocupación alta","Correcto"))))))))))</f>
        <v/>
      </c>
    </row>
  </sheetData>
  <autoFilter ref="A4:S124"/>
  <mergeCells count="1">
    <mergeCell ref="A1:S1"/>
  </mergeCells>
  <conditionalFormatting sqref="L5:L124">
    <cfRule type="expression" priority="1" dxfId="0">
      <formula>AND($L5&lt;0,$L5&lt;&gt;"")</formula>
    </cfRule>
  </conditionalFormatting>
  <conditionalFormatting sqref="S5:S124">
    <cfRule type="expression" priority="2" dxfId="0">
      <formula>LEFT($S5,8)="Revisar:"</formula>
    </cfRule>
    <cfRule type="expression" priority="3" dxfId="1">
      <formula>LEFT($S5,10)="Comprobar:"</formula>
    </cfRule>
    <cfRule type="expression" priority="4" dxfId="2">
      <formula>$S5="Correcto"</formula>
    </cfRule>
  </conditionalFormatting>
  <dataValidations count="10">
    <dataValidation sqref="A5:A124" showDropDown="0" showInputMessage="0" showErrorMessage="1" allowBlank="0" errorTitle="Expediente duplicado" error="El expediente debe ser único dentro de esta hoja." type="custom">
      <formula1>OR(A5="",COUNTIF($A$5:$A$124,A5)=1)</formula1>
    </dataValidation>
    <dataValidation sqref="E5:E124" showDropDown="0" showInputMessage="0" showErrorMessage="1" allowBlank="0" errorTitle="Fecha fuera de periodo" error="La fecha debe estar dentro del periodo visible." type="date" operator="between">
      <formula1>$B$2</formula1>
      <formula2>$D$2</formula2>
    </dataValidation>
    <dataValidation sqref="F5:F124" showDropDown="0" showInputMessage="0" showErrorMessage="1" allowBlank="0" errorTitle="Hora no válida" error="Introduce una hora válida." type="time" operator="between">
      <formula1>0</formula1>
      <formula2>0.9999884259</formula2>
    </dataValidation>
    <dataValidation sqref="G5:G124" showDropDown="0" showInputMessage="0" showErrorMessage="1" allowBlank="0" errorTitle="Duración no válida" error="Indica una duración entre 0,5 horas y el máximo visible." type="decimal" operator="between">
      <formula1>0.5</formula1>
      <formula2>$L$2</formula2>
    </dataValidation>
    <dataValidation sqref="H5:H124" showDropDown="0" showInputMessage="0" showErrorMessage="1" allowBlank="0" errorTitle="Cantidad no válida" error="Indica entre 1 persona y el máximo visible." type="whole" operator="between">
      <formula1>1</formula1>
      <formula2>$H$2</formula2>
    </dataValidation>
    <dataValidation sqref="I5:I124" showDropDown="0" showInputMessage="0" showErrorMessage="1" allowBlank="0" errorTitle="Opción no válida" error="Selecciona una necesidad de la lista." type="list">
      <formula1>$W$5:$W$8</formula1>
    </dataValidation>
    <dataValidation sqref="J5:J124" showDropDown="0" showInputMessage="0" showErrorMessage="1" allowBlank="0" errorTitle="Vehículo no encontrado" error="Introduce un ID existente en la hoja Vehículos o deja la celda vacía." type="custom">
      <formula1>OR(J5="",COUNTIF($X$5:$X$104,J5)=1)</formula1>
    </dataValidation>
    <dataValidation sqref="M5:M124" showDropDown="0" showInputMessage="0" showErrorMessage="1" allowBlank="0" errorTitle="Distancia no válida" error="La distancia debe estar entre 0 y el máximo visible." type="decimal" operator="between">
      <formula1>0</formula1>
      <formula2>$J$2</formula2>
    </dataValidation>
    <dataValidation sqref="P5:P124" showDropDown="0" showInputMessage="0" showErrorMessage="1" allowBlank="0" errorTitle="Responsable no válido" error="Selecciona un responsable de la lista." type="list">
      <formula1>$U$5:$U$8</formula1>
    </dataValidation>
    <dataValidation sqref="Q5:Q124" showDropDown="0" showInputMessage="0" showErrorMessage="1" allowBlank="0" errorTitle="Estado no válido" error="Selecciona un estado de la lista." type="list">
      <formula1>$V$5:$V$8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06D77"/>
    <outlinePr summaryBelow="1" summaryRight="1"/>
    <pageSetUpPr/>
  </sheetPr>
  <dimension ref="A1:M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8" customWidth="1" min="3" max="3"/>
    <col width="36" customWidth="1" min="4" max="4"/>
    <col width="17" customWidth="1" min="5" max="5"/>
    <col width="18" customWidth="1" min="6" max="6"/>
    <col width="13" customWidth="1" min="7" max="7"/>
    <col width="17" customWidth="1" min="8" max="8"/>
    <col width="28" customWidth="1" min="9" max="9"/>
    <col hidden="1" width="13" customWidth="1" min="11" max="11"/>
    <col hidden="1" width="13" customWidth="1" min="12" max="12"/>
    <col hidden="1" width="13" customWidth="1" min="13" max="13"/>
  </cols>
  <sheetData>
    <row r="1" ht="31" customHeight="1">
      <c r="A1" s="1" t="inlineStr">
        <is>
          <t>Vehículos turísticos — catálogo ficticio editable</t>
        </is>
      </c>
      <c r="B1" s="40" t="n"/>
      <c r="C1" s="40" t="n"/>
      <c r="D1" s="40" t="n"/>
      <c r="E1" s="40" t="n"/>
      <c r="F1" s="40" t="n"/>
      <c r="G1" s="40" t="n"/>
      <c r="H1" s="40" t="n"/>
      <c r="I1" s="41" t="n"/>
    </row>
    <row r="2">
      <c r="A2" s="2" t="inlineStr">
        <is>
          <t>Capacidad máxima</t>
        </is>
      </c>
      <c r="B2" s="48">
        <f>'Parámetros'!$H$7</f>
        <v/>
      </c>
      <c r="C2" s="2" t="inlineStr">
        <is>
          <t>Tarifa base máxima</t>
        </is>
      </c>
      <c r="D2" s="60">
        <f>'Parámetros'!$H$10</f>
        <v/>
      </c>
      <c r="E2" s="2" t="inlineStr">
        <is>
          <t>Tarifa/km máxima</t>
        </is>
      </c>
      <c r="F2" s="60">
        <f>'Parámetros'!$H$11</f>
        <v/>
      </c>
    </row>
    <row r="3"/>
    <row r="4" ht="32" customHeight="1">
      <c r="A4" s="2" t="inlineStr">
        <is>
          <t>ID de vehículo</t>
        </is>
      </c>
      <c r="B4" s="2" t="inlineStr">
        <is>
          <t>Tipo</t>
        </is>
      </c>
      <c r="C4" s="2" t="inlineStr">
        <is>
          <t>Capacidad (personas)</t>
        </is>
      </c>
      <c r="D4" s="2" t="inlineStr">
        <is>
          <t>Proveedor</t>
        </is>
      </c>
      <c r="E4" s="2" t="inlineStr">
        <is>
          <t>Tarifa base (€)</t>
        </is>
      </c>
      <c r="F4" s="2" t="inlineStr">
        <is>
          <t>Tarifa por km (€)</t>
        </is>
      </c>
      <c r="G4" s="2" t="inlineStr">
        <is>
          <t>Accesible</t>
        </is>
      </c>
      <c r="H4" s="2" t="inlineStr">
        <is>
          <t>Disponibilidad</t>
        </is>
      </c>
      <c r="I4" s="2" t="inlineStr">
        <is>
          <t>Aviso</t>
        </is>
      </c>
    </row>
    <row r="5" ht="25" customHeight="1">
      <c r="A5" s="20" t="inlineStr">
        <is>
          <t>VEH-FICT-01</t>
        </is>
      </c>
      <c r="B5" s="20" t="inlineStr">
        <is>
          <t>Minibús</t>
        </is>
      </c>
      <c r="C5" s="52" t="n">
        <v>19</v>
      </c>
      <c r="D5" s="21" t="inlineStr">
        <is>
          <t>Proveedor Ficticio Boreal, S.L.</t>
        </is>
      </c>
      <c r="E5" s="61" t="n">
        <v>120</v>
      </c>
      <c r="F5" s="61" t="n">
        <v>1.15</v>
      </c>
      <c r="G5" s="20" t="inlineStr">
        <is>
          <t>No</t>
        </is>
      </c>
      <c r="H5" s="20" t="inlineStr">
        <is>
          <t>Disponible</t>
        </is>
      </c>
      <c r="I5" s="29">
        <f>IF($A5="","",IF(COUNTIF($A$5:$A$104,$A5)&gt;1,"Revisar: ID duplicado",IF($C5="","Revisar: falta capacidad",IF(OR($E5="",$F5=""),"Revisar: falta tarifa",IF($D5="","Revisar: falta proveedor","Correcto")))))</f>
        <v/>
      </c>
      <c r="K5">
        <f>'Parámetros'!$J$5</f>
        <v/>
      </c>
      <c r="L5">
        <f>'Parámetros'!$L$5</f>
        <v/>
      </c>
      <c r="M5">
        <f>'Parámetros'!$N$5</f>
        <v/>
      </c>
    </row>
    <row r="6" ht="25" customHeight="1">
      <c r="A6" s="20" t="inlineStr">
        <is>
          <t>VEH-FICT-02</t>
        </is>
      </c>
      <c r="B6" s="20" t="inlineStr">
        <is>
          <t>Turismo</t>
        </is>
      </c>
      <c r="C6" s="52" t="n">
        <v>4</v>
      </c>
      <c r="D6" s="21" t="inlineStr">
        <is>
          <t>Transportes Ficticios Prisma, S.L.</t>
        </is>
      </c>
      <c r="E6" s="61" t="n">
        <v>48</v>
      </c>
      <c r="F6" s="61" t="n">
        <v>0.72</v>
      </c>
      <c r="G6" s="20" t="inlineStr">
        <is>
          <t>No</t>
        </is>
      </c>
      <c r="H6" s="20" t="inlineStr">
        <is>
          <t>Disponible</t>
        </is>
      </c>
      <c r="I6" s="33">
        <f>IF($A6="","",IF(COUNTIF($A$5:$A$104,$A6)&gt;1,"Revisar: ID duplicado",IF($C6="","Revisar: falta capacidad",IF(OR($E6="",$F6=""),"Revisar: falta tarifa",IF($D6="","Revisar: falta proveedor","Correcto")))))</f>
        <v/>
      </c>
      <c r="K6">
        <f>'Parámetros'!$J$6</f>
        <v/>
      </c>
      <c r="L6">
        <f>'Parámetros'!$L$6</f>
        <v/>
      </c>
      <c r="M6">
        <f>'Parámetros'!$N$6</f>
        <v/>
      </c>
    </row>
    <row r="7" ht="25" customHeight="1">
      <c r="A7" s="20" t="inlineStr">
        <is>
          <t>VEH-FICT-03</t>
        </is>
      </c>
      <c r="B7" s="20" t="inlineStr">
        <is>
          <t>Autocar</t>
        </is>
      </c>
      <c r="C7" s="52" t="n">
        <v>35</v>
      </c>
      <c r="D7" s="21" t="inlineStr">
        <is>
          <t>Autocares Ficticios Órbita, S.L.</t>
        </is>
      </c>
      <c r="E7" s="61" t="n">
        <v>210</v>
      </c>
      <c r="F7" s="61" t="n">
        <v>1.85</v>
      </c>
      <c r="G7" s="20" t="inlineStr">
        <is>
          <t>Sí</t>
        </is>
      </c>
      <c r="H7" s="20" t="inlineStr">
        <is>
          <t>Disponible</t>
        </is>
      </c>
      <c r="I7" s="29">
        <f>IF($A7="","",IF(COUNTIF($A$5:$A$104,$A7)&gt;1,"Revisar: ID duplicado",IF($C7="","Revisar: falta capacidad",IF(OR($E7="",$F7=""),"Revisar: falta tarifa",IF($D7="","Revisar: falta proveedor","Correcto")))))</f>
        <v/>
      </c>
      <c r="K7">
        <f>'Parámetros'!$J$7</f>
        <v/>
      </c>
      <c r="L7">
        <f>'Parámetros'!$L$7</f>
        <v/>
      </c>
    </row>
    <row r="8" ht="25" customHeight="1">
      <c r="A8" s="20" t="inlineStr">
        <is>
          <t>VEH-FICT-04</t>
        </is>
      </c>
      <c r="B8" s="20" t="inlineStr">
        <is>
          <t>Minivan</t>
        </is>
      </c>
      <c r="C8" s="52" t="n">
        <v>8</v>
      </c>
      <c r="D8" s="21" t="inlineStr">
        <is>
          <t>Movilidad Ficticia Nimbo, S.L.</t>
        </is>
      </c>
      <c r="E8" s="61" t="n">
        <v>82</v>
      </c>
      <c r="F8" s="61" t="n">
        <v>0.95</v>
      </c>
      <c r="G8" s="20" t="inlineStr">
        <is>
          <t>No</t>
        </is>
      </c>
      <c r="H8" s="20" t="inlineStr">
        <is>
          <t>Revisión</t>
        </is>
      </c>
      <c r="I8" s="33">
        <f>IF($A8="","",IF(COUNTIF($A$5:$A$104,$A8)&gt;1,"Revisar: ID duplicado",IF($C8="","Revisar: falta capacidad",IF(OR($E8="",$F8=""),"Revisar: falta tarifa",IF($D8="","Revisar: falta proveedor","Correcto")))))</f>
        <v/>
      </c>
      <c r="K8">
        <f>'Parámetros'!$J$8</f>
        <v/>
      </c>
    </row>
    <row r="9" ht="25" customHeight="1">
      <c r="A9" s="20" t="n"/>
      <c r="B9" s="20" t="n"/>
      <c r="C9" s="52" t="n"/>
      <c r="D9" s="21" t="n"/>
      <c r="E9" s="61" t="n"/>
      <c r="F9" s="61" t="n"/>
      <c r="G9" s="20" t="n"/>
      <c r="H9" s="20" t="n"/>
      <c r="I9" s="29">
        <f>IF($A9="","",IF(COUNTIF($A$5:$A$104,$A9)&gt;1,"Revisar: ID duplicado",IF($C9="","Revisar: falta capacidad",IF(OR($E9="",$F9=""),"Revisar: falta tarifa",IF($D9="","Revisar: falta proveedor","Correcto")))))</f>
        <v/>
      </c>
    </row>
    <row r="10" ht="25" customHeight="1">
      <c r="A10" s="20" t="n"/>
      <c r="B10" s="20" t="n"/>
      <c r="C10" s="52" t="n"/>
      <c r="D10" s="21" t="n"/>
      <c r="E10" s="61" t="n"/>
      <c r="F10" s="61" t="n"/>
      <c r="G10" s="20" t="n"/>
      <c r="H10" s="20" t="n"/>
      <c r="I10" s="33">
        <f>IF($A10="","",IF(COUNTIF($A$5:$A$104,$A10)&gt;1,"Revisar: ID duplicado",IF($C10="","Revisar: falta capacidad",IF(OR($E10="",$F10=""),"Revisar: falta tarifa",IF($D10="","Revisar: falta proveedor","Correcto")))))</f>
        <v/>
      </c>
    </row>
    <row r="11" ht="25" customHeight="1">
      <c r="A11" s="20" t="n"/>
      <c r="B11" s="20" t="n"/>
      <c r="C11" s="52" t="n"/>
      <c r="D11" s="21" t="n"/>
      <c r="E11" s="61" t="n"/>
      <c r="F11" s="61" t="n"/>
      <c r="G11" s="20" t="n"/>
      <c r="H11" s="20" t="n"/>
      <c r="I11" s="29">
        <f>IF($A11="","",IF(COUNTIF($A$5:$A$104,$A11)&gt;1,"Revisar: ID duplicado",IF($C11="","Revisar: falta capacidad",IF(OR($E11="",$F11=""),"Revisar: falta tarifa",IF($D11="","Revisar: falta proveedor","Correcto")))))</f>
        <v/>
      </c>
    </row>
    <row r="12" ht="25" customHeight="1">
      <c r="A12" s="20" t="n"/>
      <c r="B12" s="20" t="n"/>
      <c r="C12" s="52" t="n"/>
      <c r="D12" s="21" t="n"/>
      <c r="E12" s="61" t="n"/>
      <c r="F12" s="61" t="n"/>
      <c r="G12" s="20" t="n"/>
      <c r="H12" s="20" t="n"/>
      <c r="I12" s="33">
        <f>IF($A12="","",IF(COUNTIF($A$5:$A$104,$A12)&gt;1,"Revisar: ID duplicado",IF($C12="","Revisar: falta capacidad",IF(OR($E12="",$F12=""),"Revisar: falta tarifa",IF($D12="","Revisar: falta proveedor","Correcto")))))</f>
        <v/>
      </c>
    </row>
    <row r="13" ht="25" customHeight="1">
      <c r="A13" s="20" t="n"/>
      <c r="B13" s="20" t="n"/>
      <c r="C13" s="52" t="n"/>
      <c r="D13" s="21" t="n"/>
      <c r="E13" s="61" t="n"/>
      <c r="F13" s="61" t="n"/>
      <c r="G13" s="20" t="n"/>
      <c r="H13" s="20" t="n"/>
      <c r="I13" s="29">
        <f>IF($A13="","",IF(COUNTIF($A$5:$A$104,$A13)&gt;1,"Revisar: ID duplicado",IF($C13="","Revisar: falta capacidad",IF(OR($E13="",$F13=""),"Revisar: falta tarifa",IF($D13="","Revisar: falta proveedor","Correcto")))))</f>
        <v/>
      </c>
    </row>
    <row r="14" ht="25" customHeight="1">
      <c r="A14" s="20" t="n"/>
      <c r="B14" s="20" t="n"/>
      <c r="C14" s="52" t="n"/>
      <c r="D14" s="21" t="n"/>
      <c r="E14" s="61" t="n"/>
      <c r="F14" s="61" t="n"/>
      <c r="G14" s="20" t="n"/>
      <c r="H14" s="20" t="n"/>
      <c r="I14" s="33">
        <f>IF($A14="","",IF(COUNTIF($A$5:$A$104,$A14)&gt;1,"Revisar: ID duplicado",IF($C14="","Revisar: falta capacidad",IF(OR($E14="",$F14=""),"Revisar: falta tarifa",IF($D14="","Revisar: falta proveedor","Correcto")))))</f>
        <v/>
      </c>
    </row>
    <row r="15" ht="25" customHeight="1">
      <c r="A15" s="20" t="n"/>
      <c r="B15" s="20" t="n"/>
      <c r="C15" s="52" t="n"/>
      <c r="D15" s="21" t="n"/>
      <c r="E15" s="61" t="n"/>
      <c r="F15" s="61" t="n"/>
      <c r="G15" s="20" t="n"/>
      <c r="H15" s="20" t="n"/>
      <c r="I15" s="29">
        <f>IF($A15="","",IF(COUNTIF($A$5:$A$104,$A15)&gt;1,"Revisar: ID duplicado",IF($C15="","Revisar: falta capacidad",IF(OR($E15="",$F15=""),"Revisar: falta tarifa",IF($D15="","Revisar: falta proveedor","Correcto")))))</f>
        <v/>
      </c>
    </row>
    <row r="16" ht="25" customHeight="1">
      <c r="A16" s="20" t="n"/>
      <c r="B16" s="20" t="n"/>
      <c r="C16" s="52" t="n"/>
      <c r="D16" s="21" t="n"/>
      <c r="E16" s="61" t="n"/>
      <c r="F16" s="61" t="n"/>
      <c r="G16" s="20" t="n"/>
      <c r="H16" s="20" t="n"/>
      <c r="I16" s="33">
        <f>IF($A16="","",IF(COUNTIF($A$5:$A$104,$A16)&gt;1,"Revisar: ID duplicado",IF($C16="","Revisar: falta capacidad",IF(OR($E16="",$F16=""),"Revisar: falta tarifa",IF($D16="","Revisar: falta proveedor","Correcto")))))</f>
        <v/>
      </c>
    </row>
    <row r="17" ht="25" customHeight="1">
      <c r="A17" s="20" t="n"/>
      <c r="B17" s="20" t="n"/>
      <c r="C17" s="52" t="n"/>
      <c r="D17" s="21" t="n"/>
      <c r="E17" s="61" t="n"/>
      <c r="F17" s="61" t="n"/>
      <c r="G17" s="20" t="n"/>
      <c r="H17" s="20" t="n"/>
      <c r="I17" s="29">
        <f>IF($A17="","",IF(COUNTIF($A$5:$A$104,$A17)&gt;1,"Revisar: ID duplicado",IF($C17="","Revisar: falta capacidad",IF(OR($E17="",$F17=""),"Revisar: falta tarifa",IF($D17="","Revisar: falta proveedor","Correcto")))))</f>
        <v/>
      </c>
    </row>
    <row r="18" ht="25" customHeight="1">
      <c r="A18" s="20" t="n"/>
      <c r="B18" s="20" t="n"/>
      <c r="C18" s="52" t="n"/>
      <c r="D18" s="21" t="n"/>
      <c r="E18" s="61" t="n"/>
      <c r="F18" s="61" t="n"/>
      <c r="G18" s="20" t="n"/>
      <c r="H18" s="20" t="n"/>
      <c r="I18" s="33">
        <f>IF($A18="","",IF(COUNTIF($A$5:$A$104,$A18)&gt;1,"Revisar: ID duplicado",IF($C18="","Revisar: falta capacidad",IF(OR($E18="",$F18=""),"Revisar: falta tarifa",IF($D18="","Revisar: falta proveedor","Correcto")))))</f>
        <v/>
      </c>
    </row>
    <row r="19" ht="25" customHeight="1">
      <c r="A19" s="20" t="n"/>
      <c r="B19" s="20" t="n"/>
      <c r="C19" s="52" t="n"/>
      <c r="D19" s="21" t="n"/>
      <c r="E19" s="61" t="n"/>
      <c r="F19" s="61" t="n"/>
      <c r="G19" s="20" t="n"/>
      <c r="H19" s="20" t="n"/>
      <c r="I19" s="29">
        <f>IF($A19="","",IF(COUNTIF($A$5:$A$104,$A19)&gt;1,"Revisar: ID duplicado",IF($C19="","Revisar: falta capacidad",IF(OR($E19="",$F19=""),"Revisar: falta tarifa",IF($D19="","Revisar: falta proveedor","Correcto")))))</f>
        <v/>
      </c>
    </row>
    <row r="20" ht="25" customHeight="1">
      <c r="A20" s="20" t="n"/>
      <c r="B20" s="20" t="n"/>
      <c r="C20" s="52" t="n"/>
      <c r="D20" s="21" t="n"/>
      <c r="E20" s="61" t="n"/>
      <c r="F20" s="61" t="n"/>
      <c r="G20" s="20" t="n"/>
      <c r="H20" s="20" t="n"/>
      <c r="I20" s="33">
        <f>IF($A20="","",IF(COUNTIF($A$5:$A$104,$A20)&gt;1,"Revisar: ID duplicado",IF($C20="","Revisar: falta capacidad",IF(OR($E20="",$F20=""),"Revisar: falta tarifa",IF($D20="","Revisar: falta proveedor","Correcto")))))</f>
        <v/>
      </c>
    </row>
    <row r="21" ht="25" customHeight="1">
      <c r="A21" s="20" t="n"/>
      <c r="B21" s="20" t="n"/>
      <c r="C21" s="52" t="n"/>
      <c r="D21" s="21" t="n"/>
      <c r="E21" s="61" t="n"/>
      <c r="F21" s="61" t="n"/>
      <c r="G21" s="20" t="n"/>
      <c r="H21" s="20" t="n"/>
      <c r="I21" s="29">
        <f>IF($A21="","",IF(COUNTIF($A$5:$A$104,$A21)&gt;1,"Revisar: ID duplicado",IF($C21="","Revisar: falta capacidad",IF(OR($E21="",$F21=""),"Revisar: falta tarifa",IF($D21="","Revisar: falta proveedor","Correcto")))))</f>
        <v/>
      </c>
    </row>
    <row r="22" ht="25" customHeight="1">
      <c r="A22" s="20" t="n"/>
      <c r="B22" s="20" t="n"/>
      <c r="C22" s="52" t="n"/>
      <c r="D22" s="21" t="n"/>
      <c r="E22" s="61" t="n"/>
      <c r="F22" s="61" t="n"/>
      <c r="G22" s="20" t="n"/>
      <c r="H22" s="20" t="n"/>
      <c r="I22" s="33">
        <f>IF($A22="","",IF(COUNTIF($A$5:$A$104,$A22)&gt;1,"Revisar: ID duplicado",IF($C22="","Revisar: falta capacidad",IF(OR($E22="",$F22=""),"Revisar: falta tarifa",IF($D22="","Revisar: falta proveedor","Correcto")))))</f>
        <v/>
      </c>
    </row>
    <row r="23" ht="25" customHeight="1">
      <c r="A23" s="20" t="n"/>
      <c r="B23" s="20" t="n"/>
      <c r="C23" s="52" t="n"/>
      <c r="D23" s="21" t="n"/>
      <c r="E23" s="61" t="n"/>
      <c r="F23" s="61" t="n"/>
      <c r="G23" s="20" t="n"/>
      <c r="H23" s="20" t="n"/>
      <c r="I23" s="29">
        <f>IF($A23="","",IF(COUNTIF($A$5:$A$104,$A23)&gt;1,"Revisar: ID duplicado",IF($C23="","Revisar: falta capacidad",IF(OR($E23="",$F23=""),"Revisar: falta tarifa",IF($D23="","Revisar: falta proveedor","Correcto")))))</f>
        <v/>
      </c>
    </row>
    <row r="24" ht="25" customHeight="1">
      <c r="A24" s="20" t="n"/>
      <c r="B24" s="20" t="n"/>
      <c r="C24" s="52" t="n"/>
      <c r="D24" s="21" t="n"/>
      <c r="E24" s="61" t="n"/>
      <c r="F24" s="61" t="n"/>
      <c r="G24" s="20" t="n"/>
      <c r="H24" s="20" t="n"/>
      <c r="I24" s="33">
        <f>IF($A24="","",IF(COUNTIF($A$5:$A$104,$A24)&gt;1,"Revisar: ID duplicado",IF($C24="","Revisar: falta capacidad",IF(OR($E24="",$F24=""),"Revisar: falta tarifa",IF($D24="","Revisar: falta proveedor","Correcto")))))</f>
        <v/>
      </c>
    </row>
    <row r="25" ht="25" customHeight="1">
      <c r="A25" s="20" t="n"/>
      <c r="B25" s="20" t="n"/>
      <c r="C25" s="52" t="n"/>
      <c r="D25" s="21" t="n"/>
      <c r="E25" s="61" t="n"/>
      <c r="F25" s="61" t="n"/>
      <c r="G25" s="20" t="n"/>
      <c r="H25" s="20" t="n"/>
      <c r="I25" s="29">
        <f>IF($A25="","",IF(COUNTIF($A$5:$A$104,$A25)&gt;1,"Revisar: ID duplicado",IF($C25="","Revisar: falta capacidad",IF(OR($E25="",$F25=""),"Revisar: falta tarifa",IF($D25="","Revisar: falta proveedor","Correcto")))))</f>
        <v/>
      </c>
    </row>
    <row r="26" ht="25" customHeight="1">
      <c r="A26" s="20" t="n"/>
      <c r="B26" s="20" t="n"/>
      <c r="C26" s="52" t="n"/>
      <c r="D26" s="21" t="n"/>
      <c r="E26" s="61" t="n"/>
      <c r="F26" s="61" t="n"/>
      <c r="G26" s="20" t="n"/>
      <c r="H26" s="20" t="n"/>
      <c r="I26" s="33">
        <f>IF($A26="","",IF(COUNTIF($A$5:$A$104,$A26)&gt;1,"Revisar: ID duplicado",IF($C26="","Revisar: falta capacidad",IF(OR($E26="",$F26=""),"Revisar: falta tarifa",IF($D26="","Revisar: falta proveedor","Correcto")))))</f>
        <v/>
      </c>
    </row>
    <row r="27" ht="25" customHeight="1">
      <c r="A27" s="20" t="n"/>
      <c r="B27" s="20" t="n"/>
      <c r="C27" s="52" t="n"/>
      <c r="D27" s="21" t="n"/>
      <c r="E27" s="61" t="n"/>
      <c r="F27" s="61" t="n"/>
      <c r="G27" s="20" t="n"/>
      <c r="H27" s="20" t="n"/>
      <c r="I27" s="29">
        <f>IF($A27="","",IF(COUNTIF($A$5:$A$104,$A27)&gt;1,"Revisar: ID duplicado",IF($C27="","Revisar: falta capacidad",IF(OR($E27="",$F27=""),"Revisar: falta tarifa",IF($D27="","Revisar: falta proveedor","Correcto")))))</f>
        <v/>
      </c>
    </row>
    <row r="28" ht="25" customHeight="1">
      <c r="A28" s="20" t="n"/>
      <c r="B28" s="20" t="n"/>
      <c r="C28" s="52" t="n"/>
      <c r="D28" s="21" t="n"/>
      <c r="E28" s="61" t="n"/>
      <c r="F28" s="61" t="n"/>
      <c r="G28" s="20" t="n"/>
      <c r="H28" s="20" t="n"/>
      <c r="I28" s="33">
        <f>IF($A28="","",IF(COUNTIF($A$5:$A$104,$A28)&gt;1,"Revisar: ID duplicado",IF($C28="","Revisar: falta capacidad",IF(OR($E28="",$F28=""),"Revisar: falta tarifa",IF($D28="","Revisar: falta proveedor","Correcto")))))</f>
        <v/>
      </c>
    </row>
    <row r="29" ht="25" customHeight="1">
      <c r="A29" s="20" t="n"/>
      <c r="B29" s="20" t="n"/>
      <c r="C29" s="52" t="n"/>
      <c r="D29" s="21" t="n"/>
      <c r="E29" s="61" t="n"/>
      <c r="F29" s="61" t="n"/>
      <c r="G29" s="20" t="n"/>
      <c r="H29" s="20" t="n"/>
      <c r="I29" s="29">
        <f>IF($A29="","",IF(COUNTIF($A$5:$A$104,$A29)&gt;1,"Revisar: ID duplicado",IF($C29="","Revisar: falta capacidad",IF(OR($E29="",$F29=""),"Revisar: falta tarifa",IF($D29="","Revisar: falta proveedor","Correcto")))))</f>
        <v/>
      </c>
    </row>
    <row r="30" ht="25" customHeight="1">
      <c r="A30" s="20" t="n"/>
      <c r="B30" s="20" t="n"/>
      <c r="C30" s="52" t="n"/>
      <c r="D30" s="21" t="n"/>
      <c r="E30" s="61" t="n"/>
      <c r="F30" s="61" t="n"/>
      <c r="G30" s="20" t="n"/>
      <c r="H30" s="20" t="n"/>
      <c r="I30" s="33">
        <f>IF($A30="","",IF(COUNTIF($A$5:$A$104,$A30)&gt;1,"Revisar: ID duplicado",IF($C30="","Revisar: falta capacidad",IF(OR($E30="",$F30=""),"Revisar: falta tarifa",IF($D30="","Revisar: falta proveedor","Correcto")))))</f>
        <v/>
      </c>
    </row>
    <row r="31" ht="25" customHeight="1">
      <c r="A31" s="20" t="n"/>
      <c r="B31" s="20" t="n"/>
      <c r="C31" s="52" t="n"/>
      <c r="D31" s="21" t="n"/>
      <c r="E31" s="61" t="n"/>
      <c r="F31" s="61" t="n"/>
      <c r="G31" s="20" t="n"/>
      <c r="H31" s="20" t="n"/>
      <c r="I31" s="29">
        <f>IF($A31="","",IF(COUNTIF($A$5:$A$104,$A31)&gt;1,"Revisar: ID duplicado",IF($C31="","Revisar: falta capacidad",IF(OR($E31="",$F31=""),"Revisar: falta tarifa",IF($D31="","Revisar: falta proveedor","Correcto")))))</f>
        <v/>
      </c>
    </row>
    <row r="32" ht="25" customHeight="1">
      <c r="A32" s="20" t="n"/>
      <c r="B32" s="20" t="n"/>
      <c r="C32" s="52" t="n"/>
      <c r="D32" s="21" t="n"/>
      <c r="E32" s="61" t="n"/>
      <c r="F32" s="61" t="n"/>
      <c r="G32" s="20" t="n"/>
      <c r="H32" s="20" t="n"/>
      <c r="I32" s="33">
        <f>IF($A32="","",IF(COUNTIF($A$5:$A$104,$A32)&gt;1,"Revisar: ID duplicado",IF($C32="","Revisar: falta capacidad",IF(OR($E32="",$F32=""),"Revisar: falta tarifa",IF($D32="","Revisar: falta proveedor","Correcto")))))</f>
        <v/>
      </c>
    </row>
    <row r="33" ht="25" customHeight="1">
      <c r="A33" s="20" t="n"/>
      <c r="B33" s="20" t="n"/>
      <c r="C33" s="52" t="n"/>
      <c r="D33" s="21" t="n"/>
      <c r="E33" s="61" t="n"/>
      <c r="F33" s="61" t="n"/>
      <c r="G33" s="20" t="n"/>
      <c r="H33" s="20" t="n"/>
      <c r="I33" s="29">
        <f>IF($A33="","",IF(COUNTIF($A$5:$A$104,$A33)&gt;1,"Revisar: ID duplicado",IF($C33="","Revisar: falta capacidad",IF(OR($E33="",$F33=""),"Revisar: falta tarifa",IF($D33="","Revisar: falta proveedor","Correcto")))))</f>
        <v/>
      </c>
    </row>
    <row r="34" ht="25" customHeight="1">
      <c r="A34" s="20" t="n"/>
      <c r="B34" s="20" t="n"/>
      <c r="C34" s="52" t="n"/>
      <c r="D34" s="21" t="n"/>
      <c r="E34" s="61" t="n"/>
      <c r="F34" s="61" t="n"/>
      <c r="G34" s="20" t="n"/>
      <c r="H34" s="20" t="n"/>
      <c r="I34" s="33">
        <f>IF($A34="","",IF(COUNTIF($A$5:$A$104,$A34)&gt;1,"Revisar: ID duplicado",IF($C34="","Revisar: falta capacidad",IF(OR($E34="",$F34=""),"Revisar: falta tarifa",IF($D34="","Revisar: falta proveedor","Correcto")))))</f>
        <v/>
      </c>
    </row>
    <row r="35" ht="25" customHeight="1">
      <c r="A35" s="20" t="n"/>
      <c r="B35" s="20" t="n"/>
      <c r="C35" s="52" t="n"/>
      <c r="D35" s="21" t="n"/>
      <c r="E35" s="61" t="n"/>
      <c r="F35" s="61" t="n"/>
      <c r="G35" s="20" t="n"/>
      <c r="H35" s="20" t="n"/>
      <c r="I35" s="29">
        <f>IF($A35="","",IF(COUNTIF($A$5:$A$104,$A35)&gt;1,"Revisar: ID duplicado",IF($C35="","Revisar: falta capacidad",IF(OR($E35="",$F35=""),"Revisar: falta tarifa",IF($D35="","Revisar: falta proveedor","Correcto")))))</f>
        <v/>
      </c>
    </row>
    <row r="36" ht="25" customHeight="1">
      <c r="A36" s="20" t="n"/>
      <c r="B36" s="20" t="n"/>
      <c r="C36" s="52" t="n"/>
      <c r="D36" s="21" t="n"/>
      <c r="E36" s="61" t="n"/>
      <c r="F36" s="61" t="n"/>
      <c r="G36" s="20" t="n"/>
      <c r="H36" s="20" t="n"/>
      <c r="I36" s="33">
        <f>IF($A36="","",IF(COUNTIF($A$5:$A$104,$A36)&gt;1,"Revisar: ID duplicado",IF($C36="","Revisar: falta capacidad",IF(OR($E36="",$F36=""),"Revisar: falta tarifa",IF($D36="","Revisar: falta proveedor","Correcto")))))</f>
        <v/>
      </c>
    </row>
    <row r="37" ht="25" customHeight="1">
      <c r="A37" s="20" t="n"/>
      <c r="B37" s="20" t="n"/>
      <c r="C37" s="52" t="n"/>
      <c r="D37" s="21" t="n"/>
      <c r="E37" s="61" t="n"/>
      <c r="F37" s="61" t="n"/>
      <c r="G37" s="20" t="n"/>
      <c r="H37" s="20" t="n"/>
      <c r="I37" s="29">
        <f>IF($A37="","",IF(COUNTIF($A$5:$A$104,$A37)&gt;1,"Revisar: ID duplicado",IF($C37="","Revisar: falta capacidad",IF(OR($E37="",$F37=""),"Revisar: falta tarifa",IF($D37="","Revisar: falta proveedor","Correcto")))))</f>
        <v/>
      </c>
    </row>
    <row r="38" ht="25" customHeight="1">
      <c r="A38" s="20" t="n"/>
      <c r="B38" s="20" t="n"/>
      <c r="C38" s="52" t="n"/>
      <c r="D38" s="21" t="n"/>
      <c r="E38" s="61" t="n"/>
      <c r="F38" s="61" t="n"/>
      <c r="G38" s="20" t="n"/>
      <c r="H38" s="20" t="n"/>
      <c r="I38" s="33">
        <f>IF($A38="","",IF(COUNTIF($A$5:$A$104,$A38)&gt;1,"Revisar: ID duplicado",IF($C38="","Revisar: falta capacidad",IF(OR($E38="",$F38=""),"Revisar: falta tarifa",IF($D38="","Revisar: falta proveedor","Correcto")))))</f>
        <v/>
      </c>
    </row>
    <row r="39" ht="25" customHeight="1">
      <c r="A39" s="20" t="n"/>
      <c r="B39" s="20" t="n"/>
      <c r="C39" s="52" t="n"/>
      <c r="D39" s="21" t="n"/>
      <c r="E39" s="61" t="n"/>
      <c r="F39" s="61" t="n"/>
      <c r="G39" s="20" t="n"/>
      <c r="H39" s="20" t="n"/>
      <c r="I39" s="29">
        <f>IF($A39="","",IF(COUNTIF($A$5:$A$104,$A39)&gt;1,"Revisar: ID duplicado",IF($C39="","Revisar: falta capacidad",IF(OR($E39="",$F39=""),"Revisar: falta tarifa",IF($D39="","Revisar: falta proveedor","Correcto")))))</f>
        <v/>
      </c>
    </row>
    <row r="40" ht="25" customHeight="1">
      <c r="A40" s="20" t="n"/>
      <c r="B40" s="20" t="n"/>
      <c r="C40" s="52" t="n"/>
      <c r="D40" s="21" t="n"/>
      <c r="E40" s="61" t="n"/>
      <c r="F40" s="61" t="n"/>
      <c r="G40" s="20" t="n"/>
      <c r="H40" s="20" t="n"/>
      <c r="I40" s="33">
        <f>IF($A40="","",IF(COUNTIF($A$5:$A$104,$A40)&gt;1,"Revisar: ID duplicado",IF($C40="","Revisar: falta capacidad",IF(OR($E40="",$F40=""),"Revisar: falta tarifa",IF($D40="","Revisar: falta proveedor","Correcto")))))</f>
        <v/>
      </c>
    </row>
    <row r="41" ht="25" customHeight="1">
      <c r="A41" s="20" t="n"/>
      <c r="B41" s="20" t="n"/>
      <c r="C41" s="52" t="n"/>
      <c r="D41" s="21" t="n"/>
      <c r="E41" s="61" t="n"/>
      <c r="F41" s="61" t="n"/>
      <c r="G41" s="20" t="n"/>
      <c r="H41" s="20" t="n"/>
      <c r="I41" s="29">
        <f>IF($A41="","",IF(COUNTIF($A$5:$A$104,$A41)&gt;1,"Revisar: ID duplicado",IF($C41="","Revisar: falta capacidad",IF(OR($E41="",$F41=""),"Revisar: falta tarifa",IF($D41="","Revisar: falta proveedor","Correcto")))))</f>
        <v/>
      </c>
    </row>
    <row r="42" ht="25" customHeight="1">
      <c r="A42" s="20" t="n"/>
      <c r="B42" s="20" t="n"/>
      <c r="C42" s="52" t="n"/>
      <c r="D42" s="21" t="n"/>
      <c r="E42" s="61" t="n"/>
      <c r="F42" s="61" t="n"/>
      <c r="G42" s="20" t="n"/>
      <c r="H42" s="20" t="n"/>
      <c r="I42" s="33">
        <f>IF($A42="","",IF(COUNTIF($A$5:$A$104,$A42)&gt;1,"Revisar: ID duplicado",IF($C42="","Revisar: falta capacidad",IF(OR($E42="",$F42=""),"Revisar: falta tarifa",IF($D42="","Revisar: falta proveedor","Correcto")))))</f>
        <v/>
      </c>
    </row>
    <row r="43" ht="25" customHeight="1">
      <c r="A43" s="20" t="n"/>
      <c r="B43" s="20" t="n"/>
      <c r="C43" s="52" t="n"/>
      <c r="D43" s="21" t="n"/>
      <c r="E43" s="61" t="n"/>
      <c r="F43" s="61" t="n"/>
      <c r="G43" s="20" t="n"/>
      <c r="H43" s="20" t="n"/>
      <c r="I43" s="29">
        <f>IF($A43="","",IF(COUNTIF($A$5:$A$104,$A43)&gt;1,"Revisar: ID duplicado",IF($C43="","Revisar: falta capacidad",IF(OR($E43="",$F43=""),"Revisar: falta tarifa",IF($D43="","Revisar: falta proveedor","Correcto")))))</f>
        <v/>
      </c>
    </row>
    <row r="44" ht="25" customHeight="1">
      <c r="A44" s="20" t="n"/>
      <c r="B44" s="20" t="n"/>
      <c r="C44" s="52" t="n"/>
      <c r="D44" s="21" t="n"/>
      <c r="E44" s="61" t="n"/>
      <c r="F44" s="61" t="n"/>
      <c r="G44" s="20" t="n"/>
      <c r="H44" s="20" t="n"/>
      <c r="I44" s="33">
        <f>IF($A44="","",IF(COUNTIF($A$5:$A$104,$A44)&gt;1,"Revisar: ID duplicado",IF($C44="","Revisar: falta capacidad",IF(OR($E44="",$F44=""),"Revisar: falta tarifa",IF($D44="","Revisar: falta proveedor","Correcto")))))</f>
        <v/>
      </c>
    </row>
    <row r="45" ht="25" customHeight="1">
      <c r="A45" s="20" t="n"/>
      <c r="B45" s="20" t="n"/>
      <c r="C45" s="52" t="n"/>
      <c r="D45" s="21" t="n"/>
      <c r="E45" s="61" t="n"/>
      <c r="F45" s="61" t="n"/>
      <c r="G45" s="20" t="n"/>
      <c r="H45" s="20" t="n"/>
      <c r="I45" s="29">
        <f>IF($A45="","",IF(COUNTIF($A$5:$A$104,$A45)&gt;1,"Revisar: ID duplicado",IF($C45="","Revisar: falta capacidad",IF(OR($E45="",$F45=""),"Revisar: falta tarifa",IF($D45="","Revisar: falta proveedor","Correcto")))))</f>
        <v/>
      </c>
    </row>
    <row r="46" ht="25" customHeight="1">
      <c r="A46" s="20" t="n"/>
      <c r="B46" s="20" t="n"/>
      <c r="C46" s="52" t="n"/>
      <c r="D46" s="21" t="n"/>
      <c r="E46" s="61" t="n"/>
      <c r="F46" s="61" t="n"/>
      <c r="G46" s="20" t="n"/>
      <c r="H46" s="20" t="n"/>
      <c r="I46" s="33">
        <f>IF($A46="","",IF(COUNTIF($A$5:$A$104,$A46)&gt;1,"Revisar: ID duplicado",IF($C46="","Revisar: falta capacidad",IF(OR($E46="",$F46=""),"Revisar: falta tarifa",IF($D46="","Revisar: falta proveedor","Correcto")))))</f>
        <v/>
      </c>
    </row>
    <row r="47" ht="25" customHeight="1">
      <c r="A47" s="20" t="n"/>
      <c r="B47" s="20" t="n"/>
      <c r="C47" s="52" t="n"/>
      <c r="D47" s="21" t="n"/>
      <c r="E47" s="61" t="n"/>
      <c r="F47" s="61" t="n"/>
      <c r="G47" s="20" t="n"/>
      <c r="H47" s="20" t="n"/>
      <c r="I47" s="29">
        <f>IF($A47="","",IF(COUNTIF($A$5:$A$104,$A47)&gt;1,"Revisar: ID duplicado",IF($C47="","Revisar: falta capacidad",IF(OR($E47="",$F47=""),"Revisar: falta tarifa",IF($D47="","Revisar: falta proveedor","Correcto")))))</f>
        <v/>
      </c>
    </row>
    <row r="48" ht="25" customHeight="1">
      <c r="A48" s="20" t="n"/>
      <c r="B48" s="20" t="n"/>
      <c r="C48" s="52" t="n"/>
      <c r="D48" s="21" t="n"/>
      <c r="E48" s="61" t="n"/>
      <c r="F48" s="61" t="n"/>
      <c r="G48" s="20" t="n"/>
      <c r="H48" s="20" t="n"/>
      <c r="I48" s="33">
        <f>IF($A48="","",IF(COUNTIF($A$5:$A$104,$A48)&gt;1,"Revisar: ID duplicado",IF($C48="","Revisar: falta capacidad",IF(OR($E48="",$F48=""),"Revisar: falta tarifa",IF($D48="","Revisar: falta proveedor","Correcto")))))</f>
        <v/>
      </c>
    </row>
    <row r="49" ht="25" customHeight="1">
      <c r="A49" s="20" t="n"/>
      <c r="B49" s="20" t="n"/>
      <c r="C49" s="52" t="n"/>
      <c r="D49" s="21" t="n"/>
      <c r="E49" s="61" t="n"/>
      <c r="F49" s="61" t="n"/>
      <c r="G49" s="20" t="n"/>
      <c r="H49" s="20" t="n"/>
      <c r="I49" s="29">
        <f>IF($A49="","",IF(COUNTIF($A$5:$A$104,$A49)&gt;1,"Revisar: ID duplicado",IF($C49="","Revisar: falta capacidad",IF(OR($E49="",$F49=""),"Revisar: falta tarifa",IF($D49="","Revisar: falta proveedor","Correcto")))))</f>
        <v/>
      </c>
    </row>
    <row r="50" ht="25" customHeight="1">
      <c r="A50" s="20" t="n"/>
      <c r="B50" s="20" t="n"/>
      <c r="C50" s="52" t="n"/>
      <c r="D50" s="21" t="n"/>
      <c r="E50" s="61" t="n"/>
      <c r="F50" s="61" t="n"/>
      <c r="G50" s="20" t="n"/>
      <c r="H50" s="20" t="n"/>
      <c r="I50" s="33">
        <f>IF($A50="","",IF(COUNTIF($A$5:$A$104,$A50)&gt;1,"Revisar: ID duplicado",IF($C50="","Revisar: falta capacidad",IF(OR($E50="",$F50=""),"Revisar: falta tarifa",IF($D50="","Revisar: falta proveedor","Correcto")))))</f>
        <v/>
      </c>
    </row>
    <row r="51" ht="25" customHeight="1">
      <c r="A51" s="20" t="n"/>
      <c r="B51" s="20" t="n"/>
      <c r="C51" s="52" t="n"/>
      <c r="D51" s="21" t="n"/>
      <c r="E51" s="61" t="n"/>
      <c r="F51" s="61" t="n"/>
      <c r="G51" s="20" t="n"/>
      <c r="H51" s="20" t="n"/>
      <c r="I51" s="29">
        <f>IF($A51="","",IF(COUNTIF($A$5:$A$104,$A51)&gt;1,"Revisar: ID duplicado",IF($C51="","Revisar: falta capacidad",IF(OR($E51="",$F51=""),"Revisar: falta tarifa",IF($D51="","Revisar: falta proveedor","Correcto")))))</f>
        <v/>
      </c>
    </row>
    <row r="52" ht="25" customHeight="1">
      <c r="A52" s="20" t="n"/>
      <c r="B52" s="20" t="n"/>
      <c r="C52" s="52" t="n"/>
      <c r="D52" s="21" t="n"/>
      <c r="E52" s="61" t="n"/>
      <c r="F52" s="61" t="n"/>
      <c r="G52" s="20" t="n"/>
      <c r="H52" s="20" t="n"/>
      <c r="I52" s="33">
        <f>IF($A52="","",IF(COUNTIF($A$5:$A$104,$A52)&gt;1,"Revisar: ID duplicado",IF($C52="","Revisar: falta capacidad",IF(OR($E52="",$F52=""),"Revisar: falta tarifa",IF($D52="","Revisar: falta proveedor","Correcto")))))</f>
        <v/>
      </c>
    </row>
    <row r="53" ht="25" customHeight="1">
      <c r="A53" s="20" t="n"/>
      <c r="B53" s="20" t="n"/>
      <c r="C53" s="52" t="n"/>
      <c r="D53" s="21" t="n"/>
      <c r="E53" s="61" t="n"/>
      <c r="F53" s="61" t="n"/>
      <c r="G53" s="20" t="n"/>
      <c r="H53" s="20" t="n"/>
      <c r="I53" s="29">
        <f>IF($A53="","",IF(COUNTIF($A$5:$A$104,$A53)&gt;1,"Revisar: ID duplicado",IF($C53="","Revisar: falta capacidad",IF(OR($E53="",$F53=""),"Revisar: falta tarifa",IF($D53="","Revisar: falta proveedor","Correcto")))))</f>
        <v/>
      </c>
    </row>
    <row r="54" ht="25" customHeight="1">
      <c r="A54" s="20" t="n"/>
      <c r="B54" s="20" t="n"/>
      <c r="C54" s="52" t="n"/>
      <c r="D54" s="21" t="n"/>
      <c r="E54" s="61" t="n"/>
      <c r="F54" s="61" t="n"/>
      <c r="G54" s="20" t="n"/>
      <c r="H54" s="20" t="n"/>
      <c r="I54" s="33">
        <f>IF($A54="","",IF(COUNTIF($A$5:$A$104,$A54)&gt;1,"Revisar: ID duplicado",IF($C54="","Revisar: falta capacidad",IF(OR($E54="",$F54=""),"Revisar: falta tarifa",IF($D54="","Revisar: falta proveedor","Correcto")))))</f>
        <v/>
      </c>
    </row>
    <row r="55" ht="25" customHeight="1">
      <c r="A55" s="20" t="n"/>
      <c r="B55" s="20" t="n"/>
      <c r="C55" s="52" t="n"/>
      <c r="D55" s="21" t="n"/>
      <c r="E55" s="61" t="n"/>
      <c r="F55" s="61" t="n"/>
      <c r="G55" s="20" t="n"/>
      <c r="H55" s="20" t="n"/>
      <c r="I55" s="29">
        <f>IF($A55="","",IF(COUNTIF($A$5:$A$104,$A55)&gt;1,"Revisar: ID duplicado",IF($C55="","Revisar: falta capacidad",IF(OR($E55="",$F55=""),"Revisar: falta tarifa",IF($D55="","Revisar: falta proveedor","Correcto")))))</f>
        <v/>
      </c>
    </row>
    <row r="56" ht="25" customHeight="1">
      <c r="A56" s="20" t="n"/>
      <c r="B56" s="20" t="n"/>
      <c r="C56" s="52" t="n"/>
      <c r="D56" s="21" t="n"/>
      <c r="E56" s="61" t="n"/>
      <c r="F56" s="61" t="n"/>
      <c r="G56" s="20" t="n"/>
      <c r="H56" s="20" t="n"/>
      <c r="I56" s="33">
        <f>IF($A56="","",IF(COUNTIF($A$5:$A$104,$A56)&gt;1,"Revisar: ID duplicado",IF($C56="","Revisar: falta capacidad",IF(OR($E56="",$F56=""),"Revisar: falta tarifa",IF($D56="","Revisar: falta proveedor","Correcto")))))</f>
        <v/>
      </c>
    </row>
    <row r="57" ht="25" customHeight="1">
      <c r="A57" s="20" t="n"/>
      <c r="B57" s="20" t="n"/>
      <c r="C57" s="52" t="n"/>
      <c r="D57" s="21" t="n"/>
      <c r="E57" s="61" t="n"/>
      <c r="F57" s="61" t="n"/>
      <c r="G57" s="20" t="n"/>
      <c r="H57" s="20" t="n"/>
      <c r="I57" s="29">
        <f>IF($A57="","",IF(COUNTIF($A$5:$A$104,$A57)&gt;1,"Revisar: ID duplicado",IF($C57="","Revisar: falta capacidad",IF(OR($E57="",$F57=""),"Revisar: falta tarifa",IF($D57="","Revisar: falta proveedor","Correcto")))))</f>
        <v/>
      </c>
    </row>
    <row r="58" ht="25" customHeight="1">
      <c r="A58" s="20" t="n"/>
      <c r="B58" s="20" t="n"/>
      <c r="C58" s="52" t="n"/>
      <c r="D58" s="21" t="n"/>
      <c r="E58" s="61" t="n"/>
      <c r="F58" s="61" t="n"/>
      <c r="G58" s="20" t="n"/>
      <c r="H58" s="20" t="n"/>
      <c r="I58" s="33">
        <f>IF($A58="","",IF(COUNTIF($A$5:$A$104,$A58)&gt;1,"Revisar: ID duplicado",IF($C58="","Revisar: falta capacidad",IF(OR($E58="",$F58=""),"Revisar: falta tarifa",IF($D58="","Revisar: falta proveedor","Correcto")))))</f>
        <v/>
      </c>
    </row>
    <row r="59" ht="25" customHeight="1">
      <c r="A59" s="20" t="n"/>
      <c r="B59" s="20" t="n"/>
      <c r="C59" s="52" t="n"/>
      <c r="D59" s="21" t="n"/>
      <c r="E59" s="61" t="n"/>
      <c r="F59" s="61" t="n"/>
      <c r="G59" s="20" t="n"/>
      <c r="H59" s="20" t="n"/>
      <c r="I59" s="29">
        <f>IF($A59="","",IF(COUNTIF($A$5:$A$104,$A59)&gt;1,"Revisar: ID duplicado",IF($C59="","Revisar: falta capacidad",IF(OR($E59="",$F59=""),"Revisar: falta tarifa",IF($D59="","Revisar: falta proveedor","Correcto")))))</f>
        <v/>
      </c>
    </row>
    <row r="60" ht="25" customHeight="1">
      <c r="A60" s="20" t="n"/>
      <c r="B60" s="20" t="n"/>
      <c r="C60" s="52" t="n"/>
      <c r="D60" s="21" t="n"/>
      <c r="E60" s="61" t="n"/>
      <c r="F60" s="61" t="n"/>
      <c r="G60" s="20" t="n"/>
      <c r="H60" s="20" t="n"/>
      <c r="I60" s="33">
        <f>IF($A60="","",IF(COUNTIF($A$5:$A$104,$A60)&gt;1,"Revisar: ID duplicado",IF($C60="","Revisar: falta capacidad",IF(OR($E60="",$F60=""),"Revisar: falta tarifa",IF($D60="","Revisar: falta proveedor","Correcto")))))</f>
        <v/>
      </c>
    </row>
    <row r="61" ht="25" customHeight="1">
      <c r="A61" s="20" t="n"/>
      <c r="B61" s="20" t="n"/>
      <c r="C61" s="52" t="n"/>
      <c r="D61" s="21" t="n"/>
      <c r="E61" s="61" t="n"/>
      <c r="F61" s="61" t="n"/>
      <c r="G61" s="20" t="n"/>
      <c r="H61" s="20" t="n"/>
      <c r="I61" s="29">
        <f>IF($A61="","",IF(COUNTIF($A$5:$A$104,$A61)&gt;1,"Revisar: ID duplicado",IF($C61="","Revisar: falta capacidad",IF(OR($E61="",$F61=""),"Revisar: falta tarifa",IF($D61="","Revisar: falta proveedor","Correcto")))))</f>
        <v/>
      </c>
    </row>
    <row r="62" ht="25" customHeight="1">
      <c r="A62" s="20" t="n"/>
      <c r="B62" s="20" t="n"/>
      <c r="C62" s="52" t="n"/>
      <c r="D62" s="21" t="n"/>
      <c r="E62" s="61" t="n"/>
      <c r="F62" s="61" t="n"/>
      <c r="G62" s="20" t="n"/>
      <c r="H62" s="20" t="n"/>
      <c r="I62" s="33">
        <f>IF($A62="","",IF(COUNTIF($A$5:$A$104,$A62)&gt;1,"Revisar: ID duplicado",IF($C62="","Revisar: falta capacidad",IF(OR($E62="",$F62=""),"Revisar: falta tarifa",IF($D62="","Revisar: falta proveedor","Correcto")))))</f>
        <v/>
      </c>
    </row>
    <row r="63" ht="25" customHeight="1">
      <c r="A63" s="20" t="n"/>
      <c r="B63" s="20" t="n"/>
      <c r="C63" s="52" t="n"/>
      <c r="D63" s="21" t="n"/>
      <c r="E63" s="61" t="n"/>
      <c r="F63" s="61" t="n"/>
      <c r="G63" s="20" t="n"/>
      <c r="H63" s="20" t="n"/>
      <c r="I63" s="29">
        <f>IF($A63="","",IF(COUNTIF($A$5:$A$104,$A63)&gt;1,"Revisar: ID duplicado",IF($C63="","Revisar: falta capacidad",IF(OR($E63="",$F63=""),"Revisar: falta tarifa",IF($D63="","Revisar: falta proveedor","Correcto")))))</f>
        <v/>
      </c>
    </row>
    <row r="64" ht="25" customHeight="1">
      <c r="A64" s="20" t="n"/>
      <c r="B64" s="20" t="n"/>
      <c r="C64" s="52" t="n"/>
      <c r="D64" s="21" t="n"/>
      <c r="E64" s="61" t="n"/>
      <c r="F64" s="61" t="n"/>
      <c r="G64" s="20" t="n"/>
      <c r="H64" s="20" t="n"/>
      <c r="I64" s="33">
        <f>IF($A64="","",IF(COUNTIF($A$5:$A$104,$A64)&gt;1,"Revisar: ID duplicado",IF($C64="","Revisar: falta capacidad",IF(OR($E64="",$F64=""),"Revisar: falta tarifa",IF($D64="","Revisar: falta proveedor","Correcto")))))</f>
        <v/>
      </c>
    </row>
    <row r="65" ht="25" customHeight="1">
      <c r="A65" s="20" t="n"/>
      <c r="B65" s="20" t="n"/>
      <c r="C65" s="52" t="n"/>
      <c r="D65" s="21" t="n"/>
      <c r="E65" s="61" t="n"/>
      <c r="F65" s="61" t="n"/>
      <c r="G65" s="20" t="n"/>
      <c r="H65" s="20" t="n"/>
      <c r="I65" s="29">
        <f>IF($A65="","",IF(COUNTIF($A$5:$A$104,$A65)&gt;1,"Revisar: ID duplicado",IF($C65="","Revisar: falta capacidad",IF(OR($E65="",$F65=""),"Revisar: falta tarifa",IF($D65="","Revisar: falta proveedor","Correcto")))))</f>
        <v/>
      </c>
    </row>
    <row r="66" ht="25" customHeight="1">
      <c r="A66" s="20" t="n"/>
      <c r="B66" s="20" t="n"/>
      <c r="C66" s="52" t="n"/>
      <c r="D66" s="21" t="n"/>
      <c r="E66" s="61" t="n"/>
      <c r="F66" s="61" t="n"/>
      <c r="G66" s="20" t="n"/>
      <c r="H66" s="20" t="n"/>
      <c r="I66" s="33">
        <f>IF($A66="","",IF(COUNTIF($A$5:$A$104,$A66)&gt;1,"Revisar: ID duplicado",IF($C66="","Revisar: falta capacidad",IF(OR($E66="",$F66=""),"Revisar: falta tarifa",IF($D66="","Revisar: falta proveedor","Correcto")))))</f>
        <v/>
      </c>
    </row>
    <row r="67" ht="25" customHeight="1">
      <c r="A67" s="20" t="n"/>
      <c r="B67" s="20" t="n"/>
      <c r="C67" s="52" t="n"/>
      <c r="D67" s="21" t="n"/>
      <c r="E67" s="61" t="n"/>
      <c r="F67" s="61" t="n"/>
      <c r="G67" s="20" t="n"/>
      <c r="H67" s="20" t="n"/>
      <c r="I67" s="29">
        <f>IF($A67="","",IF(COUNTIF($A$5:$A$104,$A67)&gt;1,"Revisar: ID duplicado",IF($C67="","Revisar: falta capacidad",IF(OR($E67="",$F67=""),"Revisar: falta tarifa",IF($D67="","Revisar: falta proveedor","Correcto")))))</f>
        <v/>
      </c>
    </row>
    <row r="68" ht="25" customHeight="1">
      <c r="A68" s="20" t="n"/>
      <c r="B68" s="20" t="n"/>
      <c r="C68" s="52" t="n"/>
      <c r="D68" s="21" t="n"/>
      <c r="E68" s="61" t="n"/>
      <c r="F68" s="61" t="n"/>
      <c r="G68" s="20" t="n"/>
      <c r="H68" s="20" t="n"/>
      <c r="I68" s="33">
        <f>IF($A68="","",IF(COUNTIF($A$5:$A$104,$A68)&gt;1,"Revisar: ID duplicado",IF($C68="","Revisar: falta capacidad",IF(OR($E68="",$F68=""),"Revisar: falta tarifa",IF($D68="","Revisar: falta proveedor","Correcto")))))</f>
        <v/>
      </c>
    </row>
    <row r="69" ht="25" customHeight="1">
      <c r="A69" s="20" t="n"/>
      <c r="B69" s="20" t="n"/>
      <c r="C69" s="52" t="n"/>
      <c r="D69" s="21" t="n"/>
      <c r="E69" s="61" t="n"/>
      <c r="F69" s="61" t="n"/>
      <c r="G69" s="20" t="n"/>
      <c r="H69" s="20" t="n"/>
      <c r="I69" s="29">
        <f>IF($A69="","",IF(COUNTIF($A$5:$A$104,$A69)&gt;1,"Revisar: ID duplicado",IF($C69="","Revisar: falta capacidad",IF(OR($E69="",$F69=""),"Revisar: falta tarifa",IF($D69="","Revisar: falta proveedor","Correcto")))))</f>
        <v/>
      </c>
    </row>
    <row r="70" ht="25" customHeight="1">
      <c r="A70" s="20" t="n"/>
      <c r="B70" s="20" t="n"/>
      <c r="C70" s="52" t="n"/>
      <c r="D70" s="21" t="n"/>
      <c r="E70" s="61" t="n"/>
      <c r="F70" s="61" t="n"/>
      <c r="G70" s="20" t="n"/>
      <c r="H70" s="20" t="n"/>
      <c r="I70" s="33">
        <f>IF($A70="","",IF(COUNTIF($A$5:$A$104,$A70)&gt;1,"Revisar: ID duplicado",IF($C70="","Revisar: falta capacidad",IF(OR($E70="",$F70=""),"Revisar: falta tarifa",IF($D70="","Revisar: falta proveedor","Correcto")))))</f>
        <v/>
      </c>
    </row>
    <row r="71" ht="25" customHeight="1">
      <c r="A71" s="20" t="n"/>
      <c r="B71" s="20" t="n"/>
      <c r="C71" s="52" t="n"/>
      <c r="D71" s="21" t="n"/>
      <c r="E71" s="61" t="n"/>
      <c r="F71" s="61" t="n"/>
      <c r="G71" s="20" t="n"/>
      <c r="H71" s="20" t="n"/>
      <c r="I71" s="29">
        <f>IF($A71="","",IF(COUNTIF($A$5:$A$104,$A71)&gt;1,"Revisar: ID duplicado",IF($C71="","Revisar: falta capacidad",IF(OR($E71="",$F71=""),"Revisar: falta tarifa",IF($D71="","Revisar: falta proveedor","Correcto")))))</f>
        <v/>
      </c>
    </row>
    <row r="72" ht="25" customHeight="1">
      <c r="A72" s="20" t="n"/>
      <c r="B72" s="20" t="n"/>
      <c r="C72" s="52" t="n"/>
      <c r="D72" s="21" t="n"/>
      <c r="E72" s="61" t="n"/>
      <c r="F72" s="61" t="n"/>
      <c r="G72" s="20" t="n"/>
      <c r="H72" s="20" t="n"/>
      <c r="I72" s="33">
        <f>IF($A72="","",IF(COUNTIF($A$5:$A$104,$A72)&gt;1,"Revisar: ID duplicado",IF($C72="","Revisar: falta capacidad",IF(OR($E72="",$F72=""),"Revisar: falta tarifa",IF($D72="","Revisar: falta proveedor","Correcto")))))</f>
        <v/>
      </c>
    </row>
    <row r="73" ht="25" customHeight="1">
      <c r="A73" s="20" t="n"/>
      <c r="B73" s="20" t="n"/>
      <c r="C73" s="52" t="n"/>
      <c r="D73" s="21" t="n"/>
      <c r="E73" s="61" t="n"/>
      <c r="F73" s="61" t="n"/>
      <c r="G73" s="20" t="n"/>
      <c r="H73" s="20" t="n"/>
      <c r="I73" s="29">
        <f>IF($A73="","",IF(COUNTIF($A$5:$A$104,$A73)&gt;1,"Revisar: ID duplicado",IF($C73="","Revisar: falta capacidad",IF(OR($E73="",$F73=""),"Revisar: falta tarifa",IF($D73="","Revisar: falta proveedor","Correcto")))))</f>
        <v/>
      </c>
    </row>
    <row r="74" ht="25" customHeight="1">
      <c r="A74" s="20" t="n"/>
      <c r="B74" s="20" t="n"/>
      <c r="C74" s="52" t="n"/>
      <c r="D74" s="21" t="n"/>
      <c r="E74" s="61" t="n"/>
      <c r="F74" s="61" t="n"/>
      <c r="G74" s="20" t="n"/>
      <c r="H74" s="20" t="n"/>
      <c r="I74" s="33">
        <f>IF($A74="","",IF(COUNTIF($A$5:$A$104,$A74)&gt;1,"Revisar: ID duplicado",IF($C74="","Revisar: falta capacidad",IF(OR($E74="",$F74=""),"Revisar: falta tarifa",IF($D74="","Revisar: falta proveedor","Correcto")))))</f>
        <v/>
      </c>
    </row>
    <row r="75" ht="25" customHeight="1">
      <c r="A75" s="20" t="n"/>
      <c r="B75" s="20" t="n"/>
      <c r="C75" s="52" t="n"/>
      <c r="D75" s="21" t="n"/>
      <c r="E75" s="61" t="n"/>
      <c r="F75" s="61" t="n"/>
      <c r="G75" s="20" t="n"/>
      <c r="H75" s="20" t="n"/>
      <c r="I75" s="29">
        <f>IF($A75="","",IF(COUNTIF($A$5:$A$104,$A75)&gt;1,"Revisar: ID duplicado",IF($C75="","Revisar: falta capacidad",IF(OR($E75="",$F75=""),"Revisar: falta tarifa",IF($D75="","Revisar: falta proveedor","Correcto")))))</f>
        <v/>
      </c>
    </row>
    <row r="76" ht="25" customHeight="1">
      <c r="A76" s="20" t="n"/>
      <c r="B76" s="20" t="n"/>
      <c r="C76" s="52" t="n"/>
      <c r="D76" s="21" t="n"/>
      <c r="E76" s="61" t="n"/>
      <c r="F76" s="61" t="n"/>
      <c r="G76" s="20" t="n"/>
      <c r="H76" s="20" t="n"/>
      <c r="I76" s="33">
        <f>IF($A76="","",IF(COUNTIF($A$5:$A$104,$A76)&gt;1,"Revisar: ID duplicado",IF($C76="","Revisar: falta capacidad",IF(OR($E76="",$F76=""),"Revisar: falta tarifa",IF($D76="","Revisar: falta proveedor","Correcto")))))</f>
        <v/>
      </c>
    </row>
    <row r="77" ht="25" customHeight="1">
      <c r="A77" s="20" t="n"/>
      <c r="B77" s="20" t="n"/>
      <c r="C77" s="52" t="n"/>
      <c r="D77" s="21" t="n"/>
      <c r="E77" s="61" t="n"/>
      <c r="F77" s="61" t="n"/>
      <c r="G77" s="20" t="n"/>
      <c r="H77" s="20" t="n"/>
      <c r="I77" s="29">
        <f>IF($A77="","",IF(COUNTIF($A$5:$A$104,$A77)&gt;1,"Revisar: ID duplicado",IF($C77="","Revisar: falta capacidad",IF(OR($E77="",$F77=""),"Revisar: falta tarifa",IF($D77="","Revisar: falta proveedor","Correcto")))))</f>
        <v/>
      </c>
    </row>
    <row r="78" ht="25" customHeight="1">
      <c r="A78" s="20" t="n"/>
      <c r="B78" s="20" t="n"/>
      <c r="C78" s="52" t="n"/>
      <c r="D78" s="21" t="n"/>
      <c r="E78" s="61" t="n"/>
      <c r="F78" s="61" t="n"/>
      <c r="G78" s="20" t="n"/>
      <c r="H78" s="20" t="n"/>
      <c r="I78" s="33">
        <f>IF($A78="","",IF(COUNTIF($A$5:$A$104,$A78)&gt;1,"Revisar: ID duplicado",IF($C78="","Revisar: falta capacidad",IF(OR($E78="",$F78=""),"Revisar: falta tarifa",IF($D78="","Revisar: falta proveedor","Correcto")))))</f>
        <v/>
      </c>
    </row>
    <row r="79" ht="25" customHeight="1">
      <c r="A79" s="20" t="n"/>
      <c r="B79" s="20" t="n"/>
      <c r="C79" s="52" t="n"/>
      <c r="D79" s="21" t="n"/>
      <c r="E79" s="61" t="n"/>
      <c r="F79" s="61" t="n"/>
      <c r="G79" s="20" t="n"/>
      <c r="H79" s="20" t="n"/>
      <c r="I79" s="29">
        <f>IF($A79="","",IF(COUNTIF($A$5:$A$104,$A79)&gt;1,"Revisar: ID duplicado",IF($C79="","Revisar: falta capacidad",IF(OR($E79="",$F79=""),"Revisar: falta tarifa",IF($D79="","Revisar: falta proveedor","Correcto")))))</f>
        <v/>
      </c>
    </row>
    <row r="80" ht="25" customHeight="1">
      <c r="A80" s="20" t="n"/>
      <c r="B80" s="20" t="n"/>
      <c r="C80" s="52" t="n"/>
      <c r="D80" s="21" t="n"/>
      <c r="E80" s="61" t="n"/>
      <c r="F80" s="61" t="n"/>
      <c r="G80" s="20" t="n"/>
      <c r="H80" s="20" t="n"/>
      <c r="I80" s="33">
        <f>IF($A80="","",IF(COUNTIF($A$5:$A$104,$A80)&gt;1,"Revisar: ID duplicado",IF($C80="","Revisar: falta capacidad",IF(OR($E80="",$F80=""),"Revisar: falta tarifa",IF($D80="","Revisar: falta proveedor","Correcto")))))</f>
        <v/>
      </c>
    </row>
    <row r="81" ht="25" customHeight="1">
      <c r="A81" s="20" t="n"/>
      <c r="B81" s="20" t="n"/>
      <c r="C81" s="52" t="n"/>
      <c r="D81" s="21" t="n"/>
      <c r="E81" s="61" t="n"/>
      <c r="F81" s="61" t="n"/>
      <c r="G81" s="20" t="n"/>
      <c r="H81" s="20" t="n"/>
      <c r="I81" s="29">
        <f>IF($A81="","",IF(COUNTIF($A$5:$A$104,$A81)&gt;1,"Revisar: ID duplicado",IF($C81="","Revisar: falta capacidad",IF(OR($E81="",$F81=""),"Revisar: falta tarifa",IF($D81="","Revisar: falta proveedor","Correcto")))))</f>
        <v/>
      </c>
    </row>
    <row r="82" ht="25" customHeight="1">
      <c r="A82" s="20" t="n"/>
      <c r="B82" s="20" t="n"/>
      <c r="C82" s="52" t="n"/>
      <c r="D82" s="21" t="n"/>
      <c r="E82" s="61" t="n"/>
      <c r="F82" s="61" t="n"/>
      <c r="G82" s="20" t="n"/>
      <c r="H82" s="20" t="n"/>
      <c r="I82" s="33">
        <f>IF($A82="","",IF(COUNTIF($A$5:$A$104,$A82)&gt;1,"Revisar: ID duplicado",IF($C82="","Revisar: falta capacidad",IF(OR($E82="",$F82=""),"Revisar: falta tarifa",IF($D82="","Revisar: falta proveedor","Correcto")))))</f>
        <v/>
      </c>
    </row>
    <row r="83" ht="25" customHeight="1">
      <c r="A83" s="20" t="n"/>
      <c r="B83" s="20" t="n"/>
      <c r="C83" s="52" t="n"/>
      <c r="D83" s="21" t="n"/>
      <c r="E83" s="61" t="n"/>
      <c r="F83" s="61" t="n"/>
      <c r="G83" s="20" t="n"/>
      <c r="H83" s="20" t="n"/>
      <c r="I83" s="29">
        <f>IF($A83="","",IF(COUNTIF($A$5:$A$104,$A83)&gt;1,"Revisar: ID duplicado",IF($C83="","Revisar: falta capacidad",IF(OR($E83="",$F83=""),"Revisar: falta tarifa",IF($D83="","Revisar: falta proveedor","Correcto")))))</f>
        <v/>
      </c>
    </row>
    <row r="84" ht="25" customHeight="1">
      <c r="A84" s="20" t="n"/>
      <c r="B84" s="20" t="n"/>
      <c r="C84" s="52" t="n"/>
      <c r="D84" s="21" t="n"/>
      <c r="E84" s="61" t="n"/>
      <c r="F84" s="61" t="n"/>
      <c r="G84" s="20" t="n"/>
      <c r="H84" s="20" t="n"/>
      <c r="I84" s="33">
        <f>IF($A84="","",IF(COUNTIF($A$5:$A$104,$A84)&gt;1,"Revisar: ID duplicado",IF($C84="","Revisar: falta capacidad",IF(OR($E84="",$F84=""),"Revisar: falta tarifa",IF($D84="","Revisar: falta proveedor","Correcto")))))</f>
        <v/>
      </c>
    </row>
    <row r="85" ht="25" customHeight="1">
      <c r="A85" s="20" t="n"/>
      <c r="B85" s="20" t="n"/>
      <c r="C85" s="52" t="n"/>
      <c r="D85" s="21" t="n"/>
      <c r="E85" s="61" t="n"/>
      <c r="F85" s="61" t="n"/>
      <c r="G85" s="20" t="n"/>
      <c r="H85" s="20" t="n"/>
      <c r="I85" s="29">
        <f>IF($A85="","",IF(COUNTIF($A$5:$A$104,$A85)&gt;1,"Revisar: ID duplicado",IF($C85="","Revisar: falta capacidad",IF(OR($E85="",$F85=""),"Revisar: falta tarifa",IF($D85="","Revisar: falta proveedor","Correcto")))))</f>
        <v/>
      </c>
    </row>
    <row r="86" ht="25" customHeight="1">
      <c r="A86" s="20" t="n"/>
      <c r="B86" s="20" t="n"/>
      <c r="C86" s="52" t="n"/>
      <c r="D86" s="21" t="n"/>
      <c r="E86" s="61" t="n"/>
      <c r="F86" s="61" t="n"/>
      <c r="G86" s="20" t="n"/>
      <c r="H86" s="20" t="n"/>
      <c r="I86" s="33">
        <f>IF($A86="","",IF(COUNTIF($A$5:$A$104,$A86)&gt;1,"Revisar: ID duplicado",IF($C86="","Revisar: falta capacidad",IF(OR($E86="",$F86=""),"Revisar: falta tarifa",IF($D86="","Revisar: falta proveedor","Correcto")))))</f>
        <v/>
      </c>
    </row>
    <row r="87" ht="25" customHeight="1">
      <c r="A87" s="20" t="n"/>
      <c r="B87" s="20" t="n"/>
      <c r="C87" s="52" t="n"/>
      <c r="D87" s="21" t="n"/>
      <c r="E87" s="61" t="n"/>
      <c r="F87" s="61" t="n"/>
      <c r="G87" s="20" t="n"/>
      <c r="H87" s="20" t="n"/>
      <c r="I87" s="29">
        <f>IF($A87="","",IF(COUNTIF($A$5:$A$104,$A87)&gt;1,"Revisar: ID duplicado",IF($C87="","Revisar: falta capacidad",IF(OR($E87="",$F87=""),"Revisar: falta tarifa",IF($D87="","Revisar: falta proveedor","Correcto")))))</f>
        <v/>
      </c>
    </row>
    <row r="88" ht="25" customHeight="1">
      <c r="A88" s="20" t="n"/>
      <c r="B88" s="20" t="n"/>
      <c r="C88" s="52" t="n"/>
      <c r="D88" s="21" t="n"/>
      <c r="E88" s="61" t="n"/>
      <c r="F88" s="61" t="n"/>
      <c r="G88" s="20" t="n"/>
      <c r="H88" s="20" t="n"/>
      <c r="I88" s="33">
        <f>IF($A88="","",IF(COUNTIF($A$5:$A$104,$A88)&gt;1,"Revisar: ID duplicado",IF($C88="","Revisar: falta capacidad",IF(OR($E88="",$F88=""),"Revisar: falta tarifa",IF($D88="","Revisar: falta proveedor","Correcto")))))</f>
        <v/>
      </c>
    </row>
    <row r="89" ht="25" customHeight="1">
      <c r="A89" s="20" t="n"/>
      <c r="B89" s="20" t="n"/>
      <c r="C89" s="52" t="n"/>
      <c r="D89" s="21" t="n"/>
      <c r="E89" s="61" t="n"/>
      <c r="F89" s="61" t="n"/>
      <c r="G89" s="20" t="n"/>
      <c r="H89" s="20" t="n"/>
      <c r="I89" s="29">
        <f>IF($A89="","",IF(COUNTIF($A$5:$A$104,$A89)&gt;1,"Revisar: ID duplicado",IF($C89="","Revisar: falta capacidad",IF(OR($E89="",$F89=""),"Revisar: falta tarifa",IF($D89="","Revisar: falta proveedor","Correcto")))))</f>
        <v/>
      </c>
    </row>
    <row r="90" ht="25" customHeight="1">
      <c r="A90" s="20" t="n"/>
      <c r="B90" s="20" t="n"/>
      <c r="C90" s="52" t="n"/>
      <c r="D90" s="21" t="n"/>
      <c r="E90" s="61" t="n"/>
      <c r="F90" s="61" t="n"/>
      <c r="G90" s="20" t="n"/>
      <c r="H90" s="20" t="n"/>
      <c r="I90" s="33">
        <f>IF($A90="","",IF(COUNTIF($A$5:$A$104,$A90)&gt;1,"Revisar: ID duplicado",IF($C90="","Revisar: falta capacidad",IF(OR($E90="",$F90=""),"Revisar: falta tarifa",IF($D90="","Revisar: falta proveedor","Correcto")))))</f>
        <v/>
      </c>
    </row>
    <row r="91" ht="25" customHeight="1">
      <c r="A91" s="20" t="n"/>
      <c r="B91" s="20" t="n"/>
      <c r="C91" s="52" t="n"/>
      <c r="D91" s="21" t="n"/>
      <c r="E91" s="61" t="n"/>
      <c r="F91" s="61" t="n"/>
      <c r="G91" s="20" t="n"/>
      <c r="H91" s="20" t="n"/>
      <c r="I91" s="29">
        <f>IF($A91="","",IF(COUNTIF($A$5:$A$104,$A91)&gt;1,"Revisar: ID duplicado",IF($C91="","Revisar: falta capacidad",IF(OR($E91="",$F91=""),"Revisar: falta tarifa",IF($D91="","Revisar: falta proveedor","Correcto")))))</f>
        <v/>
      </c>
    </row>
    <row r="92" ht="25" customHeight="1">
      <c r="A92" s="20" t="n"/>
      <c r="B92" s="20" t="n"/>
      <c r="C92" s="52" t="n"/>
      <c r="D92" s="21" t="n"/>
      <c r="E92" s="61" t="n"/>
      <c r="F92" s="61" t="n"/>
      <c r="G92" s="20" t="n"/>
      <c r="H92" s="20" t="n"/>
      <c r="I92" s="33">
        <f>IF($A92="","",IF(COUNTIF($A$5:$A$104,$A92)&gt;1,"Revisar: ID duplicado",IF($C92="","Revisar: falta capacidad",IF(OR($E92="",$F92=""),"Revisar: falta tarifa",IF($D92="","Revisar: falta proveedor","Correcto")))))</f>
        <v/>
      </c>
    </row>
    <row r="93" ht="25" customHeight="1">
      <c r="A93" s="20" t="n"/>
      <c r="B93" s="20" t="n"/>
      <c r="C93" s="52" t="n"/>
      <c r="D93" s="21" t="n"/>
      <c r="E93" s="61" t="n"/>
      <c r="F93" s="61" t="n"/>
      <c r="G93" s="20" t="n"/>
      <c r="H93" s="20" t="n"/>
      <c r="I93" s="29">
        <f>IF($A93="","",IF(COUNTIF($A$5:$A$104,$A93)&gt;1,"Revisar: ID duplicado",IF($C93="","Revisar: falta capacidad",IF(OR($E93="",$F93=""),"Revisar: falta tarifa",IF($D93="","Revisar: falta proveedor","Correcto")))))</f>
        <v/>
      </c>
    </row>
    <row r="94" ht="25" customHeight="1">
      <c r="A94" s="20" t="n"/>
      <c r="B94" s="20" t="n"/>
      <c r="C94" s="52" t="n"/>
      <c r="D94" s="21" t="n"/>
      <c r="E94" s="61" t="n"/>
      <c r="F94" s="61" t="n"/>
      <c r="G94" s="20" t="n"/>
      <c r="H94" s="20" t="n"/>
      <c r="I94" s="33">
        <f>IF($A94="","",IF(COUNTIF($A$5:$A$104,$A94)&gt;1,"Revisar: ID duplicado",IF($C94="","Revisar: falta capacidad",IF(OR($E94="",$F94=""),"Revisar: falta tarifa",IF($D94="","Revisar: falta proveedor","Correcto")))))</f>
        <v/>
      </c>
    </row>
    <row r="95" ht="25" customHeight="1">
      <c r="A95" s="20" t="n"/>
      <c r="B95" s="20" t="n"/>
      <c r="C95" s="52" t="n"/>
      <c r="D95" s="21" t="n"/>
      <c r="E95" s="61" t="n"/>
      <c r="F95" s="61" t="n"/>
      <c r="G95" s="20" t="n"/>
      <c r="H95" s="20" t="n"/>
      <c r="I95" s="29">
        <f>IF($A95="","",IF(COUNTIF($A$5:$A$104,$A95)&gt;1,"Revisar: ID duplicado",IF($C95="","Revisar: falta capacidad",IF(OR($E95="",$F95=""),"Revisar: falta tarifa",IF($D95="","Revisar: falta proveedor","Correcto")))))</f>
        <v/>
      </c>
    </row>
    <row r="96" ht="25" customHeight="1">
      <c r="A96" s="20" t="n"/>
      <c r="B96" s="20" t="n"/>
      <c r="C96" s="52" t="n"/>
      <c r="D96" s="21" t="n"/>
      <c r="E96" s="61" t="n"/>
      <c r="F96" s="61" t="n"/>
      <c r="G96" s="20" t="n"/>
      <c r="H96" s="20" t="n"/>
      <c r="I96" s="33">
        <f>IF($A96="","",IF(COUNTIF($A$5:$A$104,$A96)&gt;1,"Revisar: ID duplicado",IF($C96="","Revisar: falta capacidad",IF(OR($E96="",$F96=""),"Revisar: falta tarifa",IF($D96="","Revisar: falta proveedor","Correcto")))))</f>
        <v/>
      </c>
    </row>
    <row r="97" ht="25" customHeight="1">
      <c r="A97" s="20" t="n"/>
      <c r="B97" s="20" t="n"/>
      <c r="C97" s="52" t="n"/>
      <c r="D97" s="21" t="n"/>
      <c r="E97" s="61" t="n"/>
      <c r="F97" s="61" t="n"/>
      <c r="G97" s="20" t="n"/>
      <c r="H97" s="20" t="n"/>
      <c r="I97" s="29">
        <f>IF($A97="","",IF(COUNTIF($A$5:$A$104,$A97)&gt;1,"Revisar: ID duplicado",IF($C97="","Revisar: falta capacidad",IF(OR($E97="",$F97=""),"Revisar: falta tarifa",IF($D97="","Revisar: falta proveedor","Correcto")))))</f>
        <v/>
      </c>
    </row>
    <row r="98" ht="25" customHeight="1">
      <c r="A98" s="20" t="n"/>
      <c r="B98" s="20" t="n"/>
      <c r="C98" s="52" t="n"/>
      <c r="D98" s="21" t="n"/>
      <c r="E98" s="61" t="n"/>
      <c r="F98" s="61" t="n"/>
      <c r="G98" s="20" t="n"/>
      <c r="H98" s="20" t="n"/>
      <c r="I98" s="33">
        <f>IF($A98="","",IF(COUNTIF($A$5:$A$104,$A98)&gt;1,"Revisar: ID duplicado",IF($C98="","Revisar: falta capacidad",IF(OR($E98="",$F98=""),"Revisar: falta tarifa",IF($D98="","Revisar: falta proveedor","Correcto")))))</f>
        <v/>
      </c>
    </row>
    <row r="99" ht="25" customHeight="1">
      <c r="A99" s="20" t="n"/>
      <c r="B99" s="20" t="n"/>
      <c r="C99" s="52" t="n"/>
      <c r="D99" s="21" t="n"/>
      <c r="E99" s="61" t="n"/>
      <c r="F99" s="61" t="n"/>
      <c r="G99" s="20" t="n"/>
      <c r="H99" s="20" t="n"/>
      <c r="I99" s="29">
        <f>IF($A99="","",IF(COUNTIF($A$5:$A$104,$A99)&gt;1,"Revisar: ID duplicado",IF($C99="","Revisar: falta capacidad",IF(OR($E99="",$F99=""),"Revisar: falta tarifa",IF($D99="","Revisar: falta proveedor","Correcto")))))</f>
        <v/>
      </c>
    </row>
    <row r="100" ht="25" customHeight="1">
      <c r="A100" s="20" t="n"/>
      <c r="B100" s="20" t="n"/>
      <c r="C100" s="52" t="n"/>
      <c r="D100" s="21" t="n"/>
      <c r="E100" s="61" t="n"/>
      <c r="F100" s="61" t="n"/>
      <c r="G100" s="20" t="n"/>
      <c r="H100" s="20" t="n"/>
      <c r="I100" s="33">
        <f>IF($A100="","",IF(COUNTIF($A$5:$A$104,$A100)&gt;1,"Revisar: ID duplicado",IF($C100="","Revisar: falta capacidad",IF(OR($E100="",$F100=""),"Revisar: falta tarifa",IF($D100="","Revisar: falta proveedor","Correcto")))))</f>
        <v/>
      </c>
    </row>
    <row r="101" ht="25" customHeight="1">
      <c r="A101" s="20" t="n"/>
      <c r="B101" s="20" t="n"/>
      <c r="C101" s="52" t="n"/>
      <c r="D101" s="21" t="n"/>
      <c r="E101" s="61" t="n"/>
      <c r="F101" s="61" t="n"/>
      <c r="G101" s="20" t="n"/>
      <c r="H101" s="20" t="n"/>
      <c r="I101" s="29">
        <f>IF($A101="","",IF(COUNTIF($A$5:$A$104,$A101)&gt;1,"Revisar: ID duplicado",IF($C101="","Revisar: falta capacidad",IF(OR($E101="",$F101=""),"Revisar: falta tarifa",IF($D101="","Revisar: falta proveedor","Correcto")))))</f>
        <v/>
      </c>
    </row>
    <row r="102" ht="25" customHeight="1">
      <c r="A102" s="20" t="n"/>
      <c r="B102" s="20" t="n"/>
      <c r="C102" s="52" t="n"/>
      <c r="D102" s="21" t="n"/>
      <c r="E102" s="61" t="n"/>
      <c r="F102" s="61" t="n"/>
      <c r="G102" s="20" t="n"/>
      <c r="H102" s="20" t="n"/>
      <c r="I102" s="33">
        <f>IF($A102="","",IF(COUNTIF($A$5:$A$104,$A102)&gt;1,"Revisar: ID duplicado",IF($C102="","Revisar: falta capacidad",IF(OR($E102="",$F102=""),"Revisar: falta tarifa",IF($D102="","Revisar: falta proveedor","Correcto")))))</f>
        <v/>
      </c>
    </row>
    <row r="103" ht="25" customHeight="1">
      <c r="A103" s="20" t="n"/>
      <c r="B103" s="20" t="n"/>
      <c r="C103" s="52" t="n"/>
      <c r="D103" s="21" t="n"/>
      <c r="E103" s="61" t="n"/>
      <c r="F103" s="61" t="n"/>
      <c r="G103" s="20" t="n"/>
      <c r="H103" s="20" t="n"/>
      <c r="I103" s="29">
        <f>IF($A103="","",IF(COUNTIF($A$5:$A$104,$A103)&gt;1,"Revisar: ID duplicado",IF($C103="","Revisar: falta capacidad",IF(OR($E103="",$F103=""),"Revisar: falta tarifa",IF($D103="","Revisar: falta proveedor","Correcto")))))</f>
        <v/>
      </c>
    </row>
    <row r="104" ht="25" customHeight="1">
      <c r="A104" s="20" t="n"/>
      <c r="B104" s="20" t="n"/>
      <c r="C104" s="52" t="n"/>
      <c r="D104" s="21" t="n"/>
      <c r="E104" s="61" t="n"/>
      <c r="F104" s="61" t="n"/>
      <c r="G104" s="20" t="n"/>
      <c r="H104" s="20" t="n"/>
      <c r="I104" s="33">
        <f>IF($A104="","",IF(COUNTIF($A$5:$A$104,$A104)&gt;1,"Revisar: ID duplicado",IF($C104="","Revisar: falta capacidad",IF(OR($E104="",$F104=""),"Revisar: falta tarifa",IF($D104="","Revisar: falta proveedor","Correcto")))))</f>
        <v/>
      </c>
    </row>
  </sheetData>
  <autoFilter ref="A4:I104"/>
  <mergeCells count="1">
    <mergeCell ref="A1:I1"/>
  </mergeCells>
  <conditionalFormatting sqref="I5:I104">
    <cfRule type="expression" priority="1" dxfId="0">
      <formula>LEFT($I5,8)="Revisar:"</formula>
    </cfRule>
    <cfRule type="expression" priority="2" dxfId="2">
      <formula>$I5="Correcto"</formula>
    </cfRule>
  </conditionalFormatting>
  <dataValidations count="7">
    <dataValidation sqref="A5:A104" showDropDown="0" showInputMessage="0" showErrorMessage="1" allowBlank="0" errorTitle="ID duplicado" error="El ID debe ser único dentro del catálogo." type="custom">
      <formula1>OR(A5="",COUNTIF($A$5:$A$104,A5)=1)</formula1>
    </dataValidation>
    <dataValidation sqref="B5:B104" showDropDown="0" showInputMessage="0" showErrorMessage="1" allowBlank="0" errorTitle="Tipo no válido" error="Selecciona un tipo de vehículo de la lista." type="list">
      <formula1>$K$5:$K$8</formula1>
    </dataValidation>
    <dataValidation sqref="C5:C104" showDropDown="0" showInputMessage="0" showErrorMessage="1" allowBlank="0" errorTitle="Capacidad no válida" error="Indica una capacidad entre 1 y el máximo visible." type="whole" operator="between">
      <formula1>1</formula1>
      <formula2>$B$2</formula2>
    </dataValidation>
    <dataValidation sqref="E5:E104" showDropDown="0" showInputMessage="0" showErrorMessage="1" allowBlank="0" errorTitle="Tarifa no válida" error="La tarifa base debe estar entre 0 y el máximo visible." type="decimal" operator="between">
      <formula1>0</formula1>
      <formula2>$D$2</formula2>
    </dataValidation>
    <dataValidation sqref="F5:F104" showDropDown="0" showInputMessage="0" showErrorMessage="1" allowBlank="0" errorTitle="Tarifa no válida" error="La tarifa por km debe estar entre 0 y el máximo visible." type="decimal" operator="between">
      <formula1>0</formula1>
      <formula2>$F$2</formula2>
    </dataValidation>
    <dataValidation sqref="G5:G104" showDropDown="0" showInputMessage="0" showErrorMessage="1" allowBlank="0" errorTitle="Opción no válida" error="Selecciona Sí o No." type="list">
      <formula1>$M$5:$M$6</formula1>
    </dataValidation>
    <dataValidation sqref="H5:H104" showDropDown="0" showInputMessage="0" showErrorMessage="1" allowBlank="0" errorTitle="Opción no válida" error="Selecciona una disponibilidad de la lista." type="list">
      <formula1>$L$5:$L$7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2B84B"/>
    <outlinePr summaryBelow="1" summaryRight="1"/>
    <pageSetUpPr/>
  </sheetPr>
  <dimension ref="A1:N1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" customWidth="1" min="2" max="2"/>
    <col width="22" customWidth="1" min="3" max="3"/>
    <col width="3" customWidth="1" min="4" max="4"/>
    <col width="24" customWidth="1" min="5" max="5"/>
    <col width="3" customWidth="1" min="6" max="6"/>
    <col width="34" customWidth="1" min="7" max="7"/>
    <col width="17" customWidth="1" min="8" max="8"/>
    <col width="14" customWidth="1" min="9" max="9"/>
    <col width="18" customWidth="1" min="10" max="10"/>
    <col width="3" customWidth="1" min="11" max="11"/>
    <col width="18" customWidth="1" min="12" max="12"/>
    <col width="3" customWidth="1" min="13" max="13"/>
    <col width="17" customWidth="1" min="14" max="14"/>
  </cols>
  <sheetData>
    <row r="1" ht="31" customHeight="1">
      <c r="A1" s="1" t="inlineStr">
        <is>
          <t>Parámetros editables de planificación — datos ficticios</t>
        </is>
      </c>
      <c r="B1" s="40" t="n"/>
      <c r="C1" s="40" t="n"/>
      <c r="D1" s="40" t="n"/>
      <c r="E1" s="40" t="n"/>
      <c r="F1" s="40" t="n"/>
      <c r="G1" s="40" t="n"/>
      <c r="H1" s="40" t="n"/>
      <c r="I1" s="40" t="n"/>
      <c r="J1" s="40" t="n"/>
      <c r="K1" s="40" t="n"/>
      <c r="L1" s="40" t="n"/>
      <c r="M1" s="40" t="n"/>
      <c r="N1" s="41" t="n"/>
    </row>
    <row r="2" ht="30" customHeight="1">
      <c r="A2" s="37" t="inlineStr">
        <is>
          <t>Valores orientativos para planificación interna; requieren comprobación humana.</t>
        </is>
      </c>
    </row>
    <row r="3"/>
    <row r="4">
      <c r="A4" s="2" t="inlineStr">
        <is>
          <t>Responsables</t>
        </is>
      </c>
      <c r="C4" s="2" t="inlineStr">
        <is>
          <t>Estados de asignación</t>
        </is>
      </c>
      <c r="E4" s="2" t="inlineStr">
        <is>
          <t>Necesidades del grupo</t>
        </is>
      </c>
      <c r="G4" s="2" t="inlineStr">
        <is>
          <t>Límite o supuesto</t>
        </is>
      </c>
      <c r="H4" s="2" t="inlineStr">
        <is>
          <t>Valor editable</t>
        </is>
      </c>
      <c r="I4" s="2" t="inlineStr">
        <is>
          <t>Unidad</t>
        </is>
      </c>
      <c r="J4" s="2" t="inlineStr">
        <is>
          <t>Tipos de vehículo</t>
        </is>
      </c>
      <c r="L4" s="2" t="inlineStr">
        <is>
          <t>Disponibilidad</t>
        </is>
      </c>
      <c r="N4" s="2" t="inlineStr">
        <is>
          <t>Accesibilidad</t>
        </is>
      </c>
    </row>
    <row r="5">
      <c r="A5" s="20" t="inlineStr">
        <is>
          <t>Equipo ficticio Atlas</t>
        </is>
      </c>
      <c r="C5" s="20" t="inlineStr">
        <is>
          <t>Pendiente</t>
        </is>
      </c>
      <c r="E5" s="20" t="inlineStr">
        <is>
          <t>Ninguna</t>
        </is>
      </c>
      <c r="G5" s="6" t="inlineStr">
        <is>
          <t>Fecha inicial de planificación</t>
        </is>
      </c>
      <c r="H5" s="50" t="n">
        <v>46276</v>
      </c>
      <c r="I5" s="6" t="inlineStr">
        <is>
          <t>fecha</t>
        </is>
      </c>
      <c r="J5" s="20" t="inlineStr">
        <is>
          <t>Turismo</t>
        </is>
      </c>
      <c r="L5" s="20" t="inlineStr">
        <is>
          <t>Disponible</t>
        </is>
      </c>
      <c r="N5" s="20" t="inlineStr">
        <is>
          <t>Sí</t>
        </is>
      </c>
    </row>
    <row r="6">
      <c r="A6" s="20" t="inlineStr">
        <is>
          <t>Equipo ficticio Brújula</t>
        </is>
      </c>
      <c r="C6" s="20" t="inlineStr">
        <is>
          <t>Provisional</t>
        </is>
      </c>
      <c r="E6" s="20" t="inlineStr">
        <is>
          <t>Accesibilidad</t>
        </is>
      </c>
      <c r="G6" s="3" t="inlineStr">
        <is>
          <t>Fecha final de planificación</t>
        </is>
      </c>
      <c r="H6" s="50" t="n">
        <v>46641</v>
      </c>
      <c r="I6" s="3" t="inlineStr">
        <is>
          <t>fecha</t>
        </is>
      </c>
      <c r="J6" s="20" t="inlineStr">
        <is>
          <t>Minivan</t>
        </is>
      </c>
      <c r="L6" s="20" t="inlineStr">
        <is>
          <t>Revisión</t>
        </is>
      </c>
      <c r="N6" s="20" t="inlineStr">
        <is>
          <t>No</t>
        </is>
      </c>
    </row>
    <row r="7">
      <c r="A7" s="20" t="inlineStr">
        <is>
          <t>Equipo ficticio Horizonte</t>
        </is>
      </c>
      <c r="C7" s="20" t="inlineStr">
        <is>
          <t>Confirmada</t>
        </is>
      </c>
      <c r="E7" s="20" t="inlineStr">
        <is>
          <t>Equipaje voluminoso</t>
        </is>
      </c>
      <c r="G7" s="6" t="inlineStr">
        <is>
          <t>Máximo de personas por vehículo</t>
        </is>
      </c>
      <c r="H7" s="38" t="n">
        <v>60</v>
      </c>
      <c r="I7" s="6" t="inlineStr">
        <is>
          <t>personas</t>
        </is>
      </c>
      <c r="J7" s="20" t="inlineStr">
        <is>
          <t>Minibús</t>
        </is>
      </c>
      <c r="L7" s="20" t="inlineStr">
        <is>
          <t>No disponible</t>
        </is>
      </c>
    </row>
    <row r="8">
      <c r="A8" s="20" t="inlineStr">
        <is>
          <t>Equipo ficticio Nube</t>
        </is>
      </c>
      <c r="C8" s="20" t="inlineStr">
        <is>
          <t>Cancelada</t>
        </is>
      </c>
      <c r="E8" s="20" t="inlineStr">
        <is>
          <t>Silla infantil</t>
        </is>
      </c>
      <c r="G8" s="3" t="inlineStr">
        <is>
          <t>Máxima distancia por servicio</t>
        </is>
      </c>
      <c r="H8" s="54" t="n">
        <v>2000</v>
      </c>
      <c r="I8" s="3" t="inlineStr">
        <is>
          <t>kilómetros</t>
        </is>
      </c>
      <c r="J8" s="20" t="inlineStr">
        <is>
          <t>Autocar</t>
        </is>
      </c>
    </row>
    <row r="9">
      <c r="G9" s="6" t="inlineStr">
        <is>
          <t>Ocupación alta desde</t>
        </is>
      </c>
      <c r="H9" s="39" t="n">
        <v>0.9</v>
      </c>
      <c r="I9" s="6" t="inlineStr">
        <is>
          <t>porcentaje</t>
        </is>
      </c>
    </row>
    <row r="10">
      <c r="G10" s="3" t="inlineStr">
        <is>
          <t>Tarifa base máxima orientativa</t>
        </is>
      </c>
      <c r="H10" s="61" t="n">
        <v>2000</v>
      </c>
      <c r="I10" s="3" t="inlineStr">
        <is>
          <t>euros</t>
        </is>
      </c>
    </row>
    <row r="11">
      <c r="G11" s="6" t="inlineStr">
        <is>
          <t>Tarifa por km máxima orientativa</t>
        </is>
      </c>
      <c r="H11" s="61" t="n">
        <v>10</v>
      </c>
      <c r="I11" s="6" t="inlineStr">
        <is>
          <t>euros/km</t>
        </is>
      </c>
    </row>
    <row r="12">
      <c r="G12" s="3" t="inlineStr">
        <is>
          <t>Duración máxima del servicio</t>
        </is>
      </c>
      <c r="H12" s="24" t="n">
        <v>24</v>
      </c>
      <c r="I12" s="3" t="inlineStr">
        <is>
          <t>horas</t>
        </is>
      </c>
    </row>
  </sheetData>
  <mergeCells count="1">
    <mergeCell ref="A1:N1"/>
  </mergeCells>
  <dataValidations count="3">
    <dataValidation sqref="H6" showDropDown="0" showInputMessage="0" showErrorMessage="1" allowBlank="0" errorTitle="Comprueba el periodo" error="La fecha final debe ser igual o posterior a la fecha inicial." type="custom">
      <formula1>H6&gt;=H5</formula1>
    </dataValidation>
    <dataValidation sqref="H9" showDropDown="0" showInputMessage="0" showErrorMessage="1" allowBlank="0" errorTitle="Valor fuera de rango" error="Introduce un porcentaje entre el 50 % y el 100 %." type="decimal" operator="between">
      <formula1>0.5</formula1>
      <formula2>1</formula2>
    </dataValidation>
    <dataValidation sqref="H10:H12" showDropDown="0" showInputMessage="0" showErrorMessage="1" allowBlank="0" errorTitle="Límite no válido" error="Introduce un valor mayor que cero." type="decimal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Agencia ficticia de demostración</dc:creator>
  <dc:title xmlns:dc="http://purl.org/dc/elements/1.1/">Asignación de vehículos turísticos</dc:title>
  <dc:subject xmlns:dc="http://purl.org/dc/elements/1.1/">Planificación ficticia de vehículos turísticos</dc:subject>
  <dcterms:created xmlns:dcterms="http://purl.org/dc/terms/" xmlns:xsi="http://www.w3.org/2001/XMLSchema-instance" xsi:type="dcterms:W3CDTF">2026-09-11T22:15:48Z</dcterms:created>
  <dcterms:modified xmlns:dcterms="http://purl.org/dc/terms/" xmlns:xsi="http://www.w3.org/2001/XMLSchema-instance" xsi:type="dcterms:W3CDTF">2026-09-11T22:15:48+00:00Z</dcterms:modified>
</cp:coreProperties>
</file>